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600" windowHeight="6975"/>
  </bookViews>
  <sheets>
    <sheet name="KPI - Mois" sheetId="6" r:id="rId1"/>
    <sheet name="KPI - Historique" sheetId="5" r:id="rId2"/>
    <sheet name=" " sheetId="4" r:id="rId3"/>
    <sheet name="Source" sheetId="2" r:id="rId4"/>
  </sheets>
  <calcPr calcId="145621"/>
</workbook>
</file>

<file path=xl/calcChain.xml><?xml version="1.0" encoding="utf-8"?>
<calcChain xmlns="http://schemas.openxmlformats.org/spreadsheetml/2006/main">
  <c r="C26" i="2" l="1"/>
  <c r="B26" i="2"/>
  <c r="C13" i="2"/>
  <c r="B13" i="2"/>
  <c r="E6" i="6" l="1"/>
  <c r="C19" i="2"/>
  <c r="B19" i="2"/>
  <c r="C22" i="2"/>
  <c r="B22" i="2"/>
  <c r="D19" i="6"/>
  <c r="I22" i="6"/>
  <c r="I19" i="6"/>
  <c r="H22" i="6"/>
  <c r="G22" i="6"/>
  <c r="H19" i="6"/>
  <c r="G19" i="6"/>
  <c r="C37" i="2"/>
  <c r="B37" i="2"/>
  <c r="J22" i="6" s="1"/>
  <c r="C33" i="2"/>
  <c r="B33" i="2"/>
  <c r="C27" i="2"/>
  <c r="C21" i="2"/>
  <c r="D22" i="6"/>
  <c r="C22" i="6"/>
  <c r="C19" i="6"/>
  <c r="C15" i="6"/>
  <c r="D15" i="6" s="1"/>
  <c r="C14" i="6"/>
  <c r="C13" i="6"/>
  <c r="D13" i="6" s="1"/>
  <c r="C12" i="6"/>
  <c r="C11" i="6"/>
  <c r="D11" i="6" s="1"/>
  <c r="C23" i="2" l="1"/>
  <c r="J19" i="6"/>
  <c r="D14" i="6"/>
  <c r="D12" i="6"/>
  <c r="J14" i="6"/>
  <c r="I14" i="6"/>
  <c r="H14" i="6"/>
  <c r="G14" i="6"/>
  <c r="J11" i="6"/>
  <c r="I11" i="6"/>
  <c r="H11" i="6"/>
  <c r="G11" i="6"/>
  <c r="C6" i="2"/>
  <c r="C8" i="2" l="1"/>
  <c r="E7" i="6" l="1"/>
  <c r="F7" i="6"/>
  <c r="G7" i="6"/>
  <c r="H7" i="6"/>
  <c r="F6" i="6"/>
  <c r="G6" i="6"/>
  <c r="H6" i="6"/>
  <c r="E5" i="5"/>
  <c r="D5" i="5"/>
  <c r="C23" i="5"/>
  <c r="C21" i="5"/>
  <c r="C19" i="5"/>
  <c r="C17" i="5"/>
  <c r="C15" i="5"/>
  <c r="E11" i="5" l="1"/>
  <c r="E10" i="5"/>
  <c r="E21" i="5"/>
  <c r="D21" i="5"/>
  <c r="E19" i="5"/>
  <c r="D19" i="5"/>
  <c r="E15" i="5"/>
  <c r="D15" i="5"/>
  <c r="E23" i="5"/>
  <c r="D23" i="5"/>
  <c r="E17" i="5"/>
  <c r="D17" i="5"/>
  <c r="D11" i="5"/>
  <c r="D10" i="5"/>
  <c r="E7" i="5"/>
  <c r="E6" i="5"/>
  <c r="E9" i="5"/>
  <c r="E13" i="5"/>
  <c r="E12" i="5"/>
  <c r="E8" i="5"/>
  <c r="D9" i="5"/>
  <c r="D12" i="5"/>
  <c r="D13" i="5"/>
  <c r="D6" i="5"/>
  <c r="D18" i="5" s="1"/>
  <c r="D7" i="5"/>
  <c r="D8" i="5"/>
  <c r="E18" i="5" l="1"/>
  <c r="E16" i="5"/>
  <c r="E24" i="5"/>
  <c r="E22" i="5"/>
  <c r="D24" i="5"/>
  <c r="D20" i="5"/>
  <c r="D22" i="5"/>
  <c r="D16" i="5"/>
  <c r="E20" i="5"/>
</calcChain>
</file>

<file path=xl/sharedStrings.xml><?xml version="1.0" encoding="utf-8"?>
<sst xmlns="http://schemas.openxmlformats.org/spreadsheetml/2006/main" count="138" uniqueCount="93">
  <si>
    <t>Sessions</t>
  </si>
  <si>
    <t>SEO</t>
  </si>
  <si>
    <t>SEM</t>
  </si>
  <si>
    <t>Direct</t>
  </si>
  <si>
    <t>Conversion</t>
  </si>
  <si>
    <t>KPI - Historic</t>
  </si>
  <si>
    <t>CONVERSION</t>
  </si>
  <si>
    <t>SESSIONS</t>
  </si>
  <si>
    <t>Nb pages / session</t>
  </si>
  <si>
    <t>Sessions variation</t>
  </si>
  <si>
    <t>SEM - Sessions</t>
  </si>
  <si>
    <t>NA</t>
  </si>
  <si>
    <t xml:space="preserve">Acquisition channels </t>
  </si>
  <si>
    <t>Direct - Sessions</t>
  </si>
  <si>
    <t>SEO - Sessions</t>
  </si>
  <si>
    <t>Acquisition / Channels</t>
  </si>
  <si>
    <t>KPI - Mois de</t>
  </si>
  <si>
    <t>Utilisateurs</t>
  </si>
  <si>
    <t>Utilisateurs variation</t>
  </si>
  <si>
    <t>SEM - Utilisateurs</t>
  </si>
  <si>
    <t>Direct - Utilisateurs</t>
  </si>
  <si>
    <t>SEO - Utilisateurs</t>
  </si>
  <si>
    <t>Commandes</t>
  </si>
  <si>
    <t>Catégorie 1</t>
  </si>
  <si>
    <t>Catégorie 2</t>
  </si>
  <si>
    <t>Panier moyen</t>
  </si>
  <si>
    <t>Visites</t>
  </si>
  <si>
    <t>Activité générale</t>
  </si>
  <si>
    <t>Taux de rebond</t>
  </si>
  <si>
    <t>SEM - Taux de rebond</t>
  </si>
  <si>
    <t>Direct - Taux de rebond</t>
  </si>
  <si>
    <t>SEO - Taux de rebond</t>
  </si>
  <si>
    <t>Pages vues</t>
  </si>
  <si>
    <t>% Nouvelles sessions</t>
  </si>
  <si>
    <t>SEM - % Nouvelles sessionss</t>
  </si>
  <si>
    <t>Direct - % Nouvelles sessionss</t>
  </si>
  <si>
    <t>SEO - % Nouvelles sessionss</t>
  </si>
  <si>
    <t>Ajouts panier</t>
  </si>
  <si>
    <t>Taux d'ajout panier</t>
  </si>
  <si>
    <t>Taux de conversion</t>
  </si>
  <si>
    <t>Taux de conversion variation</t>
  </si>
  <si>
    <t>Achats uniques</t>
  </si>
  <si>
    <t>Chiffre d'affaires</t>
  </si>
  <si>
    <t>Chiffre d'affaires variation</t>
  </si>
  <si>
    <t>SEM - Chiffre d'affaires</t>
  </si>
  <si>
    <t>Direct - Chiffre d'affaires</t>
  </si>
  <si>
    <t>SEO - Chiffre d'affaires</t>
  </si>
  <si>
    <t>Catégorie 1 - Pages vues</t>
  </si>
  <si>
    <t>Catégorie 1 - Ajouts panier</t>
  </si>
  <si>
    <t>Catégorie 1 - Taux de conversion</t>
  </si>
  <si>
    <t>Performance - Catégorie 1 &amp; Catégorie 2</t>
  </si>
  <si>
    <t>Catégorie 2 - Pages vues</t>
  </si>
  <si>
    <t>Catégorie 2 - Ajouts panier</t>
  </si>
  <si>
    <t>Catégorie 2 - Taux de conversion</t>
  </si>
  <si>
    <t>Audience / Vue d'ensemble</t>
  </si>
  <si>
    <t>Conversions / Ecommerce / Vue d'ensemble</t>
  </si>
  <si>
    <t>+ Filtre personnalisé - Contient Pages qui contient "/Catégorie 1-"</t>
  </si>
  <si>
    <t>+ Filtre personnalisé - Contient Pages qui contient "/Catégorie 2-"</t>
  </si>
  <si>
    <t>Comportement</t>
  </si>
  <si>
    <t>Comportement / Events / Vue d'ensemble</t>
  </si>
  <si>
    <t xml:space="preserve">Comportement / Contenu du site / All Pages </t>
  </si>
  <si>
    <t>Pour récupérer les données depuis Google Analytics</t>
  </si>
  <si>
    <t>Référents</t>
  </si>
  <si>
    <t>Référents - Sessions</t>
  </si>
  <si>
    <t>Référents - % Nouvelles sessionss</t>
  </si>
  <si>
    <t>Référents - Utilisateurs</t>
  </si>
  <si>
    <t>Référents - Taux de rebond</t>
  </si>
  <si>
    <t>Référents - Chiffre d'affaires</t>
  </si>
  <si>
    <t>Autres</t>
  </si>
  <si>
    <t>Autres - Sessions</t>
  </si>
  <si>
    <t>Autres - % Nouvelles sessionss</t>
  </si>
  <si>
    <t>Autres - Utilisateurs</t>
  </si>
  <si>
    <t>Autres - Taux de rebond</t>
  </si>
  <si>
    <t>Autres - Chiffre d'affaires</t>
  </si>
  <si>
    <t>Canaux</t>
  </si>
  <si>
    <t>Commandes variation</t>
  </si>
  <si>
    <t>Catégorie 1 - Commandes</t>
  </si>
  <si>
    <t>Catégorie 2 - Commandes</t>
  </si>
  <si>
    <t>SEM - Commandes</t>
  </si>
  <si>
    <t>Direct - Commandes</t>
  </si>
  <si>
    <t>SEO - Commandes</t>
  </si>
  <si>
    <t>Référents - Commandes</t>
  </si>
  <si>
    <t>Autres - Commandes</t>
  </si>
  <si>
    <t>Durée moy. des sessions</t>
  </si>
  <si>
    <t>TRAFIC &amp; COMPORTEMENT</t>
  </si>
  <si>
    <t>% des sessions</t>
  </si>
  <si>
    <t>+ Segment avancé - Sessions avec produit ecommerce qui commence avec "Cat2-"</t>
  </si>
  <si>
    <t>+ Segment avancé - Sessions avec produit ecommerce qui commence avec "Cat1-"</t>
  </si>
  <si>
    <t>+ Segment avancé - Sessions avec libellé de l'évènement qui commence avec "AjoutPanier"</t>
  </si>
  <si>
    <t>+ Segment avancé - Sessions avec libellé de l'évènement qui commence avec "AjoutPanier" ET catégorie de l'évenement qui commence avec "Catégorie 1"</t>
  </si>
  <si>
    <t>+ Segment avancé - Sessions avec libellé de l'évènement qui commence avec "AjoutPanier" ET catégorie de l'évenement qui commence avec "Catégorie 2"</t>
  </si>
  <si>
    <t>Sept. 2017</t>
  </si>
  <si>
    <t>Aout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</si>
</sst>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\ &quot;€&quot;_-;\-* #,##0\ &quot;€&quot;_-;_-* &quot;-&quot;??\ &quot;€&quot;_-;_-@_-"/>
    <numFmt numFmtId="166" formatCode="0.0"/>
    <numFmt numFmtId="167" formatCode="0.0%"/>
    <numFmt numFmtId="168" formatCode="[$-F800]dddd\,\ mmmm\ dd\,\ yyyy"/>
    <numFmt numFmtId="169" formatCode="[$-F400]h:mm:ss\ AM/PM"/>
    <numFmt numFmtId="170" formatCode="#,##0\ &quot;€&quot;"/>
  </numFmts>
  <fonts count="1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8"/>
      <color theme="0"/>
      <name val="Calibri"/>
      <family val="2"/>
    </font>
    <font>
      <sz val="12"/>
      <color theme="1"/>
      <name val="Calibri"/>
      <family val="2"/>
    </font>
    <font>
      <b/>
      <sz val="11"/>
      <color theme="3" tint="0.39997558519241921"/>
      <name val="Calibri"/>
      <family val="2"/>
    </font>
    <font>
      <b/>
      <sz val="16"/>
      <color theme="1"/>
      <name val="Calibri"/>
      <family val="2"/>
    </font>
    <font>
      <b/>
      <sz val="14"/>
      <color theme="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rgb="FFF9FBF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0" tint="-0.24994659260841701"/>
      </right>
      <top style="thin">
        <color theme="3"/>
      </top>
      <bottom style="thin">
        <color theme="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3"/>
      </top>
      <bottom style="thin">
        <color theme="3"/>
      </bottom>
      <diagonal/>
    </border>
    <border>
      <left/>
      <right style="thin">
        <color theme="0" tint="-0.24994659260841701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 style="thin">
        <color theme="0" tint="-0.24994659260841701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0" tint="-0.24994659260841701"/>
      </right>
      <top/>
      <bottom style="thin">
        <color theme="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3"/>
      </bottom>
      <diagonal/>
    </border>
    <border>
      <left style="thin">
        <color theme="3"/>
      </left>
      <right style="thin">
        <color theme="0" tint="-0.24994659260841701"/>
      </right>
      <top/>
      <bottom/>
      <diagonal/>
    </border>
    <border>
      <left style="thin">
        <color theme="3"/>
      </left>
      <right style="thin">
        <color theme="0" tint="-0.24994659260841701"/>
      </right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3"/>
      </right>
      <top style="thin">
        <color theme="3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3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3"/>
      </right>
      <top/>
      <bottom/>
      <diagonal/>
    </border>
    <border>
      <left style="thin">
        <color theme="0" tint="-0.14993743705557422"/>
      </left>
      <right style="thin">
        <color theme="3"/>
      </right>
      <top/>
      <bottom style="thin">
        <color theme="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43" fontId="5" fillId="2" borderId="0" xfId="2" applyFont="1" applyFill="1" applyAlignment="1">
      <alignment vertical="center"/>
    </xf>
    <xf numFmtId="164" fontId="5" fillId="2" borderId="0" xfId="2" applyNumberFormat="1" applyFont="1" applyFill="1" applyAlignment="1">
      <alignment vertical="center"/>
    </xf>
    <xf numFmtId="43" fontId="6" fillId="3" borderId="0" xfId="2" applyFont="1" applyFill="1" applyAlignment="1">
      <alignment vertical="center"/>
    </xf>
    <xf numFmtId="165" fontId="6" fillId="3" borderId="0" xfId="2" applyNumberFormat="1" applyFont="1" applyFill="1" applyAlignment="1">
      <alignment vertical="center"/>
    </xf>
    <xf numFmtId="9" fontId="6" fillId="3" borderId="0" xfId="3" applyFont="1" applyFill="1" applyAlignment="1">
      <alignment vertical="center"/>
    </xf>
    <xf numFmtId="43" fontId="6" fillId="3" borderId="0" xfId="2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9" fontId="0" fillId="5" borderId="3" xfId="0" applyNumberFormat="1" applyFill="1" applyBorder="1" applyAlignment="1">
      <alignment horizontal="center" vertical="center"/>
    </xf>
    <xf numFmtId="9" fontId="3" fillId="5" borderId="4" xfId="0" applyNumberFormat="1" applyFont="1" applyFill="1" applyBorder="1" applyAlignment="1">
      <alignment horizontal="center" vertical="center"/>
    </xf>
    <xf numFmtId="9" fontId="4" fillId="5" borderId="4" xfId="0" applyNumberFormat="1" applyFont="1" applyFill="1" applyBorder="1" applyAlignment="1">
      <alignment horizontal="center" vertical="center"/>
    </xf>
    <xf numFmtId="9" fontId="4" fillId="5" borderId="4" xfId="0" quotePrefix="1" applyNumberFormat="1" applyFont="1" applyFill="1" applyBorder="1" applyAlignment="1">
      <alignment horizontal="center" vertical="center"/>
    </xf>
    <xf numFmtId="10" fontId="0" fillId="5" borderId="4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0" fontId="2" fillId="5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vertical="center"/>
    </xf>
    <xf numFmtId="9" fontId="0" fillId="0" borderId="0" xfId="3" applyFont="1" applyAlignment="1">
      <alignment vertical="center"/>
    </xf>
    <xf numFmtId="0" fontId="0" fillId="5" borderId="0" xfId="0" applyFill="1" applyAlignment="1">
      <alignment vertical="center"/>
    </xf>
    <xf numFmtId="0" fontId="2" fillId="5" borderId="0" xfId="0" applyFont="1" applyFill="1" applyAlignment="1">
      <alignment vertical="center"/>
    </xf>
    <xf numFmtId="168" fontId="2" fillId="6" borderId="0" xfId="0" applyNumberFormat="1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vertical="center"/>
    </xf>
    <xf numFmtId="0" fontId="7" fillId="6" borderId="14" xfId="0" applyFont="1" applyFill="1" applyBorder="1" applyAlignment="1">
      <alignment vertical="center"/>
    </xf>
    <xf numFmtId="0" fontId="11" fillId="5" borderId="14" xfId="0" applyFont="1" applyFill="1" applyBorder="1" applyAlignment="1">
      <alignment horizontal="left" vertical="center" indent="1"/>
    </xf>
    <xf numFmtId="0" fontId="11" fillId="5" borderId="17" xfId="0" applyFont="1" applyFill="1" applyBorder="1" applyAlignment="1">
      <alignment horizontal="left" vertical="center"/>
    </xf>
    <xf numFmtId="167" fontId="11" fillId="5" borderId="15" xfId="0" applyNumberFormat="1" applyFont="1" applyFill="1" applyBorder="1" applyAlignment="1">
      <alignment horizontal="right" vertical="center" indent="2"/>
    </xf>
    <xf numFmtId="1" fontId="7" fillId="6" borderId="15" xfId="0" applyNumberFormat="1" applyFont="1" applyFill="1" applyBorder="1" applyAlignment="1">
      <alignment horizontal="right" vertical="center" indent="2"/>
    </xf>
    <xf numFmtId="1" fontId="11" fillId="5" borderId="15" xfId="0" applyNumberFormat="1" applyFont="1" applyFill="1" applyBorder="1" applyAlignment="1">
      <alignment horizontal="right" vertical="center" indent="2"/>
    </xf>
    <xf numFmtId="17" fontId="9" fillId="2" borderId="9" xfId="0" applyNumberFormat="1" applyFont="1" applyFill="1" applyBorder="1" applyAlignment="1">
      <alignment horizontal="center" vertical="center"/>
    </xf>
    <xf numFmtId="17" fontId="9" fillId="2" borderId="10" xfId="0" applyNumberFormat="1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vertical="center"/>
    </xf>
    <xf numFmtId="164" fontId="7" fillId="6" borderId="13" xfId="2" applyNumberFormat="1" applyFont="1" applyFill="1" applyBorder="1" applyAlignment="1">
      <alignment horizontal="center" vertical="center"/>
    </xf>
    <xf numFmtId="164" fontId="11" fillId="5" borderId="15" xfId="2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167" fontId="11" fillId="5" borderId="20" xfId="0" applyNumberFormat="1" applyFont="1" applyFill="1" applyBorder="1" applyAlignment="1">
      <alignment horizontal="right" vertical="center"/>
    </xf>
    <xf numFmtId="167" fontId="11" fillId="5" borderId="16" xfId="0" applyNumberFormat="1" applyFont="1" applyFill="1" applyBorder="1" applyAlignment="1">
      <alignment horizontal="right" vertical="center"/>
    </xf>
    <xf numFmtId="43" fontId="7" fillId="6" borderId="12" xfId="0" applyNumberFormat="1" applyFont="1" applyFill="1" applyBorder="1" applyAlignment="1">
      <alignment vertical="center"/>
    </xf>
    <xf numFmtId="43" fontId="7" fillId="6" borderId="14" xfId="0" applyNumberFormat="1" applyFont="1" applyFill="1" applyBorder="1" applyAlignment="1">
      <alignment vertical="center"/>
    </xf>
    <xf numFmtId="164" fontId="7" fillId="6" borderId="16" xfId="2" applyNumberFormat="1" applyFont="1" applyFill="1" applyBorder="1" applyAlignment="1">
      <alignment horizontal="center" vertical="center"/>
    </xf>
    <xf numFmtId="167" fontId="11" fillId="5" borderId="21" xfId="0" applyNumberFormat="1" applyFont="1" applyFill="1" applyBorder="1" applyAlignment="1">
      <alignment horizontal="right" vertical="center"/>
    </xf>
    <xf numFmtId="167" fontId="11" fillId="5" borderId="19" xfId="0" applyNumberFormat="1" applyFont="1" applyFill="1" applyBorder="1" applyAlignment="1">
      <alignment horizontal="right" vertical="center"/>
    </xf>
    <xf numFmtId="0" fontId="0" fillId="2" borderId="17" xfId="0" applyFont="1" applyFill="1" applyBorder="1" applyAlignment="1">
      <alignment vertical="center"/>
    </xf>
    <xf numFmtId="0" fontId="13" fillId="4" borderId="7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right" vertical="center"/>
    </xf>
    <xf numFmtId="0" fontId="13" fillId="4" borderId="7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9" fontId="3" fillId="5" borderId="0" xfId="0" applyNumberFormat="1" applyFont="1" applyFill="1" applyBorder="1" applyAlignment="1">
      <alignment horizontal="center" vertical="center"/>
    </xf>
    <xf numFmtId="9" fontId="4" fillId="5" borderId="0" xfId="0" quotePrefix="1" applyNumberFormat="1" applyFont="1" applyFill="1" applyBorder="1" applyAlignment="1">
      <alignment horizontal="center" vertical="center"/>
    </xf>
    <xf numFmtId="10" fontId="0" fillId="5" borderId="0" xfId="0" applyNumberForma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9" fontId="0" fillId="0" borderId="0" xfId="3" applyFont="1" applyAlignment="1">
      <alignment horizontal="right" vertical="center"/>
    </xf>
    <xf numFmtId="0" fontId="15" fillId="0" borderId="0" xfId="0" applyFont="1" applyAlignment="1">
      <alignment vertical="center"/>
    </xf>
    <xf numFmtId="9" fontId="15" fillId="0" borderId="0" xfId="3" applyFont="1" applyAlignment="1">
      <alignment vertical="center"/>
    </xf>
    <xf numFmtId="166" fontId="15" fillId="0" borderId="0" xfId="0" applyNumberFormat="1" applyFont="1" applyAlignment="1">
      <alignment vertical="center"/>
    </xf>
    <xf numFmtId="1" fontId="15" fillId="0" borderId="0" xfId="3" applyNumberFormat="1" applyFont="1" applyAlignment="1">
      <alignment vertical="center"/>
    </xf>
    <xf numFmtId="1" fontId="15" fillId="0" borderId="0" xfId="0" applyNumberFormat="1" applyFont="1" applyAlignment="1">
      <alignment vertical="center"/>
    </xf>
    <xf numFmtId="167" fontId="0" fillId="0" borderId="0" xfId="3" applyNumberFormat="1" applyFont="1" applyAlignment="1">
      <alignment vertical="center"/>
    </xf>
    <xf numFmtId="0" fontId="14" fillId="0" borderId="0" xfId="0" applyFont="1" applyAlignment="1">
      <alignment vertical="center"/>
    </xf>
    <xf numFmtId="166" fontId="0" fillId="5" borderId="3" xfId="0" applyNumberFormat="1" applyFont="1" applyFill="1" applyBorder="1" applyAlignment="1">
      <alignment horizontal="center" vertical="center"/>
    </xf>
    <xf numFmtId="1" fontId="0" fillId="5" borderId="3" xfId="0" applyNumberFormat="1" applyFont="1" applyFill="1" applyBorder="1" applyAlignment="1">
      <alignment horizontal="center" vertical="center"/>
    </xf>
    <xf numFmtId="9" fontId="0" fillId="5" borderId="3" xfId="3" applyFont="1" applyFill="1" applyBorder="1" applyAlignment="1">
      <alignment horizontal="center" vertical="center"/>
    </xf>
    <xf numFmtId="1" fontId="2" fillId="5" borderId="3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0" fontId="16" fillId="5" borderId="2" xfId="3" applyNumberFormat="1" applyFont="1" applyFill="1" applyBorder="1" applyAlignment="1">
      <alignment horizontal="center" vertical="center"/>
    </xf>
    <xf numFmtId="167" fontId="0" fillId="0" borderId="0" xfId="3" applyNumberFormat="1" applyFont="1" applyAlignment="1">
      <alignment horizontal="right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43" fontId="2" fillId="0" borderId="24" xfId="0" applyNumberFormat="1" applyFont="1" applyBorder="1" applyAlignment="1">
      <alignment horizontal="left" vertical="center"/>
    </xf>
    <xf numFmtId="43" fontId="2" fillId="0" borderId="25" xfId="0" applyNumberFormat="1" applyFont="1" applyBorder="1" applyAlignment="1">
      <alignment horizontal="left" vertical="center"/>
    </xf>
    <xf numFmtId="167" fontId="0" fillId="5" borderId="3" xfId="3" applyNumberFormat="1" applyFont="1" applyFill="1" applyBorder="1" applyAlignment="1">
      <alignment horizontal="center" vertical="center"/>
    </xf>
    <xf numFmtId="1" fontId="16" fillId="5" borderId="2" xfId="2" applyNumberFormat="1" applyFont="1" applyFill="1" applyBorder="1" applyAlignment="1">
      <alignment horizontal="center" vertical="center"/>
    </xf>
    <xf numFmtId="0" fontId="0" fillId="5" borderId="0" xfId="0" quotePrefix="1" applyFill="1" applyAlignment="1">
      <alignment vertical="center"/>
    </xf>
    <xf numFmtId="0" fontId="15" fillId="0" borderId="0" xfId="0" applyFont="1" applyAlignment="1">
      <alignment horizontal="right" vertical="center"/>
    </xf>
    <xf numFmtId="0" fontId="2" fillId="5" borderId="0" xfId="0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169" fontId="15" fillId="0" borderId="0" xfId="0" applyNumberFormat="1" applyFont="1" applyAlignment="1">
      <alignment vertical="center"/>
    </xf>
    <xf numFmtId="169" fontId="11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right" vertical="center"/>
    </xf>
    <xf numFmtId="9" fontId="15" fillId="0" borderId="0" xfId="3" applyNumberFormat="1" applyFont="1" applyAlignment="1">
      <alignment horizontal="right" vertical="center"/>
    </xf>
    <xf numFmtId="9" fontId="15" fillId="0" borderId="0" xfId="3" applyFont="1" applyAlignment="1">
      <alignment horizontal="right" vertical="center"/>
    </xf>
    <xf numFmtId="170" fontId="15" fillId="0" borderId="0" xfId="0" applyNumberFormat="1" applyFont="1" applyAlignment="1">
      <alignment horizontal="right" vertical="center"/>
    </xf>
    <xf numFmtId="170" fontId="15" fillId="0" borderId="0" xfId="3" applyNumberFormat="1" applyFont="1" applyAlignment="1">
      <alignment vertical="center"/>
    </xf>
    <xf numFmtId="1" fontId="0" fillId="5" borderId="0" xfId="0" applyNumberFormat="1" applyFill="1" applyAlignment="1">
      <alignment vertical="center"/>
    </xf>
    <xf numFmtId="170" fontId="15" fillId="0" borderId="0" xfId="3" applyNumberFormat="1" applyFont="1" applyAlignment="1">
      <alignment horizontal="right" vertical="center"/>
    </xf>
    <xf numFmtId="170" fontId="0" fillId="5" borderId="26" xfId="0" applyNumberFormat="1" applyFont="1" applyFill="1" applyBorder="1" applyAlignment="1">
      <alignment horizontal="center" vertical="center"/>
    </xf>
    <xf numFmtId="170" fontId="16" fillId="5" borderId="2" xfId="0" applyNumberFormat="1" applyFont="1" applyFill="1" applyBorder="1" applyAlignment="1">
      <alignment horizontal="center" vertical="center"/>
    </xf>
    <xf numFmtId="164" fontId="7" fillId="6" borderId="24" xfId="2" applyNumberFormat="1" applyFont="1" applyFill="1" applyBorder="1" applyAlignment="1">
      <alignment horizontal="center" vertical="center"/>
    </xf>
    <xf numFmtId="167" fontId="11" fillId="5" borderId="24" xfId="0" applyNumberFormat="1" applyFont="1" applyFill="1" applyBorder="1" applyAlignment="1">
      <alignment horizontal="right" vertical="center"/>
    </xf>
    <xf numFmtId="170" fontId="11" fillId="5" borderId="18" xfId="0" applyNumberFormat="1" applyFont="1" applyFill="1" applyBorder="1" applyAlignment="1">
      <alignment horizontal="right" vertical="center" indent="2"/>
    </xf>
    <xf numFmtId="170" fontId="12" fillId="4" borderId="11" xfId="0" applyNumberFormat="1" applyFont="1" applyFill="1" applyBorder="1" applyAlignment="1">
      <alignment horizontal="right" vertical="center" indent="2"/>
    </xf>
    <xf numFmtId="43" fontId="2" fillId="8" borderId="24" xfId="0" applyNumberFormat="1" applyFont="1" applyFill="1" applyBorder="1" applyAlignment="1">
      <alignment horizontal="left" vertical="center"/>
    </xf>
    <xf numFmtId="1" fontId="0" fillId="0" borderId="29" xfId="0" applyNumberFormat="1" applyBorder="1" applyAlignment="1">
      <alignment horizontal="center" vertical="center"/>
    </xf>
    <xf numFmtId="1" fontId="0" fillId="8" borderId="30" xfId="0" applyNumberFormat="1" applyFill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11" fillId="5" borderId="14" xfId="0" applyFont="1" applyFill="1" applyBorder="1" applyAlignment="1">
      <alignment horizontal="left" vertical="center" indent="2"/>
    </xf>
    <xf numFmtId="0" fontId="11" fillId="5" borderId="17" xfId="0" applyFont="1" applyFill="1" applyBorder="1" applyAlignment="1">
      <alignment horizontal="left" vertical="center" indent="2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168" fontId="2" fillId="6" borderId="0" xfId="0" applyNumberFormat="1" applyFont="1" applyFill="1" applyBorder="1" applyAlignment="1">
      <alignment horizontal="center" vertical="center"/>
    </xf>
  </cellXfs>
  <cellStyles count="4">
    <cellStyle name="Milliers" xfId="2" builtinId="3"/>
    <cellStyle name="Milliers 2" xfId="1"/>
    <cellStyle name="Normal" xfId="0" builtinId="0"/>
    <cellStyle name="Pourcentage" xfId="3" builtinId="5"/>
  </cellStyles>
  <dxfs count="24">
    <dxf>
      <font>
        <b val="0"/>
        <i val="0"/>
        <color rgb="FF00B050"/>
      </font>
    </dxf>
    <dxf>
      <font>
        <b/>
        <i val="0"/>
        <color rgb="FFFF0000"/>
      </font>
    </dxf>
    <dxf>
      <font>
        <b val="0"/>
        <i val="0"/>
        <color rgb="FF00B050"/>
      </font>
    </dxf>
    <dxf>
      <font>
        <b/>
        <i val="0"/>
        <color rgb="FFFF0000"/>
      </font>
    </dxf>
    <dxf>
      <font>
        <b val="0"/>
        <i val="0"/>
        <color rgb="FF00B050"/>
      </font>
    </dxf>
    <dxf>
      <font>
        <b/>
        <i val="0"/>
        <color rgb="FFFF0000"/>
      </font>
    </dxf>
    <dxf>
      <font>
        <b val="0"/>
        <i val="0"/>
        <color rgb="FF00B050"/>
      </font>
    </dxf>
    <dxf>
      <font>
        <b/>
        <i val="0"/>
        <color rgb="FFFF0000"/>
      </font>
    </dxf>
    <dxf>
      <font>
        <b val="0"/>
        <i val="0"/>
        <color rgb="FF00B050"/>
      </font>
    </dxf>
    <dxf>
      <font>
        <b/>
        <i val="0"/>
        <color rgb="FFFF0000"/>
      </font>
    </dxf>
    <dxf>
      <font>
        <b val="0"/>
        <i val="0"/>
        <color rgb="FF00B050"/>
      </font>
    </dxf>
    <dxf>
      <font>
        <b/>
        <i val="0"/>
        <color rgb="FFFF0000"/>
      </font>
    </dxf>
    <dxf>
      <font>
        <b val="0"/>
        <i val="0"/>
        <color rgb="FF00B050"/>
      </font>
    </dxf>
    <dxf>
      <font>
        <b/>
        <i val="0"/>
        <color rgb="FFFF0000"/>
      </font>
    </dxf>
    <dxf>
      <font>
        <color rgb="FF00B050"/>
      </font>
    </dxf>
    <dxf>
      <font>
        <color rgb="FFFF0000"/>
      </font>
    </dxf>
    <dxf>
      <font>
        <b val="0"/>
        <i val="0"/>
        <color rgb="FF00B050"/>
      </font>
    </dxf>
    <dxf>
      <font>
        <b/>
        <i val="0"/>
        <color rgb="FFFF0000"/>
      </font>
    </dxf>
    <dxf>
      <font>
        <b val="0"/>
        <i val="0"/>
        <color rgb="FF00B050"/>
      </font>
    </dxf>
    <dxf>
      <font>
        <b/>
        <i val="0"/>
        <color rgb="FFFF0000"/>
      </font>
    </dxf>
    <dxf>
      <font>
        <b val="0"/>
        <i val="0"/>
        <color rgb="FF00B050"/>
      </font>
    </dxf>
    <dxf>
      <font>
        <b/>
        <i val="0"/>
        <color rgb="FFFF0000"/>
      </font>
    </dxf>
    <dxf>
      <font>
        <b val="0"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9FBFD"/>
      <color rgb="FFEEF3F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0"/>
          <c:tx>
            <c:strRef>
              <c:f>'KPI - Mois'!$C$9:$J$9</c:f>
              <c:strCache>
                <c:ptCount val="1"/>
                <c:pt idx="0">
                  <c:v>TRAFIC &amp; COMPORTEMENT</c:v>
                </c:pt>
              </c:strCache>
            </c:strRef>
          </c:tx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'KPI - Mois'!$C$11:$C$15</c:f>
              <c:strCache>
                <c:ptCount val="5"/>
                <c:pt idx="0">
                  <c:v> SEM </c:v>
                </c:pt>
                <c:pt idx="1">
                  <c:v> Direct </c:v>
                </c:pt>
                <c:pt idx="2">
                  <c:v> SEO </c:v>
                </c:pt>
                <c:pt idx="3">
                  <c:v> Référents </c:v>
                </c:pt>
                <c:pt idx="4">
                  <c:v> Autres </c:v>
                </c:pt>
              </c:strCache>
            </c:strRef>
          </c:cat>
          <c:val>
            <c:numRef>
              <c:f>'KPI - Mois'!$D$11:$D$15</c:f>
              <c:numCache>
                <c:formatCode>0</c:formatCode>
                <c:ptCount val="5"/>
                <c:pt idx="0">
                  <c:v>5064.6400000000003</c:v>
                </c:pt>
                <c:pt idx="1">
                  <c:v>2374.0499999999997</c:v>
                </c:pt>
                <c:pt idx="2">
                  <c:v>4115.0200000000004</c:v>
                </c:pt>
                <c:pt idx="3">
                  <c:v>2318.9308673322175</c:v>
                </c:pt>
                <c:pt idx="4">
                  <c:v>1954.3591326677824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'KPI - Historique'!$C$15</c:f>
              <c:strCache>
                <c:ptCount val="1"/>
                <c:pt idx="0">
                  <c:v> SEM </c:v>
                </c:pt>
              </c:strCache>
            </c:strRef>
          </c:tx>
          <c:invertIfNegative val="0"/>
          <c:cat>
            <c:strRef>
              <c:f>'KPI - Historique'!$D$5:$E$5</c:f>
              <c:strCache>
                <c:ptCount val="2"/>
                <c:pt idx="0">
                  <c:v>Aout 2017</c:v>
                </c:pt>
                <c:pt idx="1">
                  <c:v>Sept. 2017</c:v>
                </c:pt>
              </c:strCache>
            </c:strRef>
          </c:cat>
          <c:val>
            <c:numRef>
              <c:f>'KPI - Historique'!$D$15:$E$15</c:f>
              <c:numCache>
                <c:formatCode>_-* #,##0\ _€_-;\-* #,##0\ _€_-;_-* "-"??\ _€_-;_-@_-</c:formatCode>
                <c:ptCount val="2"/>
                <c:pt idx="0">
                  <c:v>5064.6400000000003</c:v>
                </c:pt>
                <c:pt idx="1">
                  <c:v>7491.22</c:v>
                </c:pt>
              </c:numCache>
            </c:numRef>
          </c:val>
        </c:ser>
        <c:ser>
          <c:idx val="4"/>
          <c:order val="1"/>
          <c:tx>
            <c:strRef>
              <c:f>'KPI - Historique'!$C$17</c:f>
              <c:strCache>
                <c:ptCount val="1"/>
                <c:pt idx="0">
                  <c:v> Direct </c:v>
                </c:pt>
              </c:strCache>
            </c:strRef>
          </c:tx>
          <c:invertIfNegative val="0"/>
          <c:cat>
            <c:strRef>
              <c:f>'KPI - Historique'!$D$5:$E$5</c:f>
              <c:strCache>
                <c:ptCount val="2"/>
                <c:pt idx="0">
                  <c:v>Aout 2017</c:v>
                </c:pt>
                <c:pt idx="1">
                  <c:v>Sept. 2017</c:v>
                </c:pt>
              </c:strCache>
            </c:strRef>
          </c:cat>
          <c:val>
            <c:numRef>
              <c:f>'KPI - Historique'!$D$17:$E$17</c:f>
              <c:numCache>
                <c:formatCode>_-* #,##0\ _€_-;\-* #,##0\ _€_-;_-* "-"??\ _€_-;_-@_-</c:formatCode>
                <c:ptCount val="2"/>
                <c:pt idx="0">
                  <c:v>2374.0499999999997</c:v>
                </c:pt>
                <c:pt idx="1">
                  <c:v>3745.61</c:v>
                </c:pt>
              </c:numCache>
            </c:numRef>
          </c:val>
        </c:ser>
        <c:ser>
          <c:idx val="5"/>
          <c:order val="2"/>
          <c:tx>
            <c:strRef>
              <c:f>'KPI - Historique'!$C$19</c:f>
              <c:strCache>
                <c:ptCount val="1"/>
                <c:pt idx="0">
                  <c:v> SEO </c:v>
                </c:pt>
              </c:strCache>
            </c:strRef>
          </c:tx>
          <c:invertIfNegative val="0"/>
          <c:cat>
            <c:strRef>
              <c:f>'KPI - Historique'!$D$5:$E$5</c:f>
              <c:strCache>
                <c:ptCount val="2"/>
                <c:pt idx="0">
                  <c:v>Aout 2017</c:v>
                </c:pt>
                <c:pt idx="1">
                  <c:v>Sept. 2017</c:v>
                </c:pt>
              </c:strCache>
            </c:strRef>
          </c:cat>
          <c:val>
            <c:numRef>
              <c:f>'KPI - Historique'!$D$19:$E$19</c:f>
              <c:numCache>
                <c:formatCode>_-* #,##0\ _€_-;\-* #,##0\ _€_-;_-* "-"??\ _€_-;_-@_-</c:formatCode>
                <c:ptCount val="2"/>
                <c:pt idx="0">
                  <c:v>4115.0200000000004</c:v>
                </c:pt>
                <c:pt idx="1">
                  <c:v>6169.2400000000007</c:v>
                </c:pt>
              </c:numCache>
            </c:numRef>
          </c:val>
        </c:ser>
        <c:ser>
          <c:idx val="1"/>
          <c:order val="3"/>
          <c:tx>
            <c:strRef>
              <c:f>'KPI - Historique'!$C$21</c:f>
              <c:strCache>
                <c:ptCount val="1"/>
                <c:pt idx="0">
                  <c:v> Référents </c:v>
                </c:pt>
              </c:strCache>
            </c:strRef>
          </c:tx>
          <c:invertIfNegative val="0"/>
          <c:cat>
            <c:strRef>
              <c:f>'KPI - Historique'!$D$5:$E$5</c:f>
              <c:strCache>
                <c:ptCount val="2"/>
                <c:pt idx="0">
                  <c:v>Aout 2017</c:v>
                </c:pt>
                <c:pt idx="1">
                  <c:v>Sept. 2017</c:v>
                </c:pt>
              </c:strCache>
            </c:strRef>
          </c:cat>
          <c:val>
            <c:numRef>
              <c:f>'KPI - Historique'!$D$21:$E$21</c:f>
              <c:numCache>
                <c:formatCode>_-* #,##0\ _€_-;\-* #,##0\ _€_-;_-* "-"??\ _€_-;_-@_-</c:formatCode>
                <c:ptCount val="2"/>
                <c:pt idx="0">
                  <c:v>2318.9308673322175</c:v>
                </c:pt>
                <c:pt idx="1">
                  <c:v>3965.94</c:v>
                </c:pt>
              </c:numCache>
            </c:numRef>
          </c:val>
        </c:ser>
        <c:ser>
          <c:idx val="2"/>
          <c:order val="4"/>
          <c:tx>
            <c:strRef>
              <c:f>'KPI - Historique'!$C$23</c:f>
              <c:strCache>
                <c:ptCount val="1"/>
                <c:pt idx="0">
                  <c:v> Autres </c:v>
                </c:pt>
              </c:strCache>
            </c:strRef>
          </c:tx>
          <c:invertIfNegative val="0"/>
          <c:cat>
            <c:strRef>
              <c:f>'KPI - Historique'!$D$5:$E$5</c:f>
              <c:strCache>
                <c:ptCount val="2"/>
                <c:pt idx="0">
                  <c:v>Aout 2017</c:v>
                </c:pt>
                <c:pt idx="1">
                  <c:v>Sept. 2017</c:v>
                </c:pt>
              </c:strCache>
            </c:strRef>
          </c:cat>
          <c:val>
            <c:numRef>
              <c:f>'KPI - Historique'!$D$23:$E$23</c:f>
              <c:numCache>
                <c:formatCode>_-* #,##0\ _€_-;\-* #,##0\ _€_-;_-* "-"??\ _€_-;_-@_-</c:formatCode>
                <c:ptCount val="2"/>
                <c:pt idx="0">
                  <c:v>1954.3591326677824</c:v>
                </c:pt>
                <c:pt idx="1">
                  <c:v>660.99000000000058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454464"/>
        <c:axId val="99224960"/>
      </c:barChart>
      <c:catAx>
        <c:axId val="994544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99224960"/>
        <c:crosses val="autoZero"/>
        <c:auto val="1"/>
        <c:lblAlgn val="ctr"/>
        <c:lblOffset val="100"/>
        <c:noMultiLvlLbl val="0"/>
      </c:catAx>
      <c:valAx>
        <c:axId val="99224960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crossAx val="99454464"/>
        <c:crosses val="autoZero"/>
        <c:crossBetween val="between"/>
      </c:valAx>
    </c:plotArea>
    <c:legend>
      <c:legendPos val="b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'KPI - Historique'!$C$6</c:f>
              <c:strCache>
                <c:ptCount val="1"/>
                <c:pt idx="0">
                  <c:v>Sessions</c:v>
                </c:pt>
              </c:strCache>
            </c:strRef>
          </c:tx>
          <c:cat>
            <c:strRef>
              <c:f>'KPI - Historique'!$D$5:$E$5</c:f>
              <c:strCache>
                <c:ptCount val="2"/>
                <c:pt idx="0">
                  <c:v>Aout 2017</c:v>
                </c:pt>
                <c:pt idx="1">
                  <c:v>Sept. 2017</c:v>
                </c:pt>
              </c:strCache>
            </c:strRef>
          </c:cat>
          <c:val>
            <c:numRef>
              <c:f>'KPI - Historique'!$D$6:$E$6</c:f>
              <c:numCache>
                <c:formatCode>_-* #,##0\ _€_-;\-* #,##0\ _€_-;_-* "-"??\ _€_-;_-@_-</c:formatCode>
                <c:ptCount val="2"/>
                <c:pt idx="0">
                  <c:v>15827</c:v>
                </c:pt>
                <c:pt idx="1">
                  <c:v>22033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'KPI - Historique'!$C$13</c:f>
              <c:strCache>
                <c:ptCount val="1"/>
                <c:pt idx="0">
                  <c:v>Chiffre d'affaires</c:v>
                </c:pt>
              </c:strCache>
            </c:strRef>
          </c:tx>
          <c:cat>
            <c:strRef>
              <c:f>'KPI - Historique'!$D$5:$E$5</c:f>
              <c:strCache>
                <c:ptCount val="2"/>
                <c:pt idx="0">
                  <c:v>Aout 2017</c:v>
                </c:pt>
                <c:pt idx="1">
                  <c:v>Sept. 2017</c:v>
                </c:pt>
              </c:strCache>
            </c:strRef>
          </c:cat>
          <c:val>
            <c:numRef>
              <c:f>'KPI - Historique'!$D$13:$E$13</c:f>
              <c:numCache>
                <c:formatCode>#,##0\ "€"</c:formatCode>
                <c:ptCount val="2"/>
                <c:pt idx="0">
                  <c:v>18156</c:v>
                </c:pt>
                <c:pt idx="1">
                  <c:v>25760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88768"/>
        <c:axId val="99227264"/>
      </c:lineChart>
      <c:catAx>
        <c:axId val="994887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99227264"/>
        <c:crosses val="autoZero"/>
        <c:auto val="1"/>
        <c:lblAlgn val="ctr"/>
        <c:lblOffset val="100"/>
        <c:noMultiLvlLbl val="0"/>
      </c:catAx>
      <c:valAx>
        <c:axId val="99227264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none"/>
        <c:minorTickMark val="none"/>
        <c:tickLblPos val="nextTo"/>
        <c:crossAx val="9948876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169334</xdr:colOff>
      <xdr:row>8</xdr:row>
      <xdr:rowOff>143935</xdr:rowOff>
    </xdr:from>
    <xdr:to>
      <xdr:col>5</xdr:col>
      <xdr:colOff>1346200</xdr:colOff>
      <xdr:row>15</xdr:row>
      <xdr:rowOff>152401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1073984</xdr:colOff>
      <xdr:row>14</xdr:row>
      <xdr:rowOff>0</xdr:rowOff>
    </xdr:from>
    <xdr:to>
      <xdr:col>8</xdr:col>
      <xdr:colOff>1014451</xdr:colOff>
      <xdr:row>24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1073984</xdr:colOff>
      <xdr:row>5</xdr:row>
      <xdr:rowOff>8467</xdr:rowOff>
    </xdr:from>
    <xdr:to>
      <xdr:col>8</xdr:col>
      <xdr:colOff>1014451</xdr:colOff>
      <xdr:row>13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537637</xdr:colOff>
      <xdr:row>4</xdr:row>
      <xdr:rowOff>8468</xdr:rowOff>
    </xdr:from>
    <xdr:to>
      <xdr:col>5</xdr:col>
      <xdr:colOff>753637</xdr:colOff>
      <xdr:row>14</xdr:row>
      <xdr:rowOff>177801</xdr:rowOff>
    </xdr:to>
    <xdr:sp macro="" textlink="">
      <xdr:nvSpPr>
        <xdr:cNvPr id="2" name="Accolade fermante 1"/>
        <xdr:cNvSpPr/>
      </xdr:nvSpPr>
      <xdr:spPr>
        <a:xfrm>
          <a:off x="5795437" y="948268"/>
          <a:ext cx="216000" cy="2032000"/>
        </a:xfrm>
        <a:prstGeom prst="rightBrace">
          <a:avLst/>
        </a:prstGeom>
        <a:ln w="127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537637</xdr:colOff>
      <xdr:row>16</xdr:row>
      <xdr:rowOff>152400</xdr:rowOff>
    </xdr:from>
    <xdr:to>
      <xdr:col>5</xdr:col>
      <xdr:colOff>753637</xdr:colOff>
      <xdr:row>18</xdr:row>
      <xdr:rowOff>67734</xdr:rowOff>
    </xdr:to>
    <xdr:sp macro="" textlink="">
      <xdr:nvSpPr>
        <xdr:cNvPr id="3" name="Accolade fermante 2"/>
        <xdr:cNvSpPr/>
      </xdr:nvSpPr>
      <xdr:spPr>
        <a:xfrm>
          <a:off x="5795437" y="3327400"/>
          <a:ext cx="216000" cy="287867"/>
        </a:xfrm>
        <a:prstGeom prst="rightBrace">
          <a:avLst/>
        </a:prstGeom>
        <a:ln w="127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537637</xdr:colOff>
      <xdr:row>19</xdr:row>
      <xdr:rowOff>33866</xdr:rowOff>
    </xdr:from>
    <xdr:to>
      <xdr:col>5</xdr:col>
      <xdr:colOff>753637</xdr:colOff>
      <xdr:row>26</xdr:row>
      <xdr:rowOff>118532</xdr:rowOff>
    </xdr:to>
    <xdr:sp macro="" textlink="">
      <xdr:nvSpPr>
        <xdr:cNvPr id="4" name="Accolade fermante 3"/>
        <xdr:cNvSpPr/>
      </xdr:nvSpPr>
      <xdr:spPr>
        <a:xfrm>
          <a:off x="5795437" y="3767666"/>
          <a:ext cx="216000" cy="1413933"/>
        </a:xfrm>
        <a:prstGeom prst="rightBrace">
          <a:avLst/>
        </a:prstGeom>
        <a:ln w="127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537637</xdr:colOff>
      <xdr:row>29</xdr:row>
      <xdr:rowOff>50799</xdr:rowOff>
    </xdr:from>
    <xdr:to>
      <xdr:col>5</xdr:col>
      <xdr:colOff>753637</xdr:colOff>
      <xdr:row>31</xdr:row>
      <xdr:rowOff>152399</xdr:rowOff>
    </xdr:to>
    <xdr:sp macro="" textlink="">
      <xdr:nvSpPr>
        <xdr:cNvPr id="5" name="Accolade fermante 4"/>
        <xdr:cNvSpPr/>
      </xdr:nvSpPr>
      <xdr:spPr>
        <a:xfrm>
          <a:off x="5795437" y="5672666"/>
          <a:ext cx="216000" cy="474133"/>
        </a:xfrm>
        <a:prstGeom prst="rightBrace">
          <a:avLst/>
        </a:prstGeom>
        <a:ln w="127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537637</xdr:colOff>
      <xdr:row>33</xdr:row>
      <xdr:rowOff>25399</xdr:rowOff>
    </xdr:from>
    <xdr:to>
      <xdr:col>5</xdr:col>
      <xdr:colOff>753637</xdr:colOff>
      <xdr:row>35</xdr:row>
      <xdr:rowOff>118532</xdr:rowOff>
    </xdr:to>
    <xdr:sp macro="" textlink="">
      <xdr:nvSpPr>
        <xdr:cNvPr id="7" name="Accolade fermante 6"/>
        <xdr:cNvSpPr/>
      </xdr:nvSpPr>
      <xdr:spPr>
        <a:xfrm>
          <a:off x="5795437" y="6409266"/>
          <a:ext cx="216000" cy="474133"/>
        </a:xfrm>
        <a:prstGeom prst="rightBrace">
          <a:avLst/>
        </a:prstGeom>
        <a:ln w="127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537637</xdr:colOff>
      <xdr:row>39</xdr:row>
      <xdr:rowOff>16935</xdr:rowOff>
    </xdr:from>
    <xdr:to>
      <xdr:col>5</xdr:col>
      <xdr:colOff>753637</xdr:colOff>
      <xdr:row>76</xdr:row>
      <xdr:rowOff>127000</xdr:rowOff>
    </xdr:to>
    <xdr:sp macro="" textlink="">
      <xdr:nvSpPr>
        <xdr:cNvPr id="8" name="Accolade fermante 7"/>
        <xdr:cNvSpPr/>
      </xdr:nvSpPr>
      <xdr:spPr>
        <a:xfrm>
          <a:off x="5795437" y="7611535"/>
          <a:ext cx="216000" cy="7001932"/>
        </a:xfrm>
        <a:prstGeom prst="rightBrace">
          <a:avLst>
            <a:gd name="adj1" fmla="val 8333"/>
            <a:gd name="adj2" fmla="val 11790"/>
          </a:avLst>
        </a:prstGeom>
        <a:ln w="12700"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showGridLines="0" tabSelected="1" zoomScale="60" zoomScaleNormal="60" workbookViewId="0">
      <pane xSplit="11" ySplit="24" topLeftCell="L32" activePane="bottomRight" state="frozen"/>
      <selection pane="topRight" activeCell="L1" sqref="L1"/>
      <selection pane="bottomLeft" activeCell="A25" sqref="A25"/>
      <selection pane="bottomRight" activeCell="G3" sqref="G3"/>
    </sheetView>
  </sheetViews>
  <sheetFormatPr baseColWidth="10" defaultColWidth="11.5703125" defaultRowHeight="15" x14ac:dyDescent="0.25"/>
  <cols>
    <col min="1" max="1" width="14.28515625" style="16" customWidth="1"/>
    <col min="2" max="2" width="5.140625" style="16" customWidth="1"/>
    <col min="3" max="3" width="23" style="16" customWidth="1"/>
    <col min="4" max="6" width="23" style="7" customWidth="1"/>
    <col min="7" max="10" width="23" style="16" customWidth="1"/>
    <col min="11" max="11" width="9.5703125" style="16" customWidth="1"/>
    <col min="12" max="12" width="14.28515625" style="16" customWidth="1"/>
    <col min="13" max="16384" width="11.5703125" style="16"/>
  </cols>
  <sheetData>
    <row r="2" spans="2:11" x14ac:dyDescent="0.25">
      <c r="B2" s="19"/>
      <c r="C2" s="19"/>
      <c r="D2" s="13"/>
      <c r="E2" s="13"/>
      <c r="F2" s="13"/>
      <c r="G2" s="19"/>
      <c r="H2" s="19"/>
      <c r="I2" s="19"/>
      <c r="J2" s="19"/>
      <c r="K2" s="19"/>
    </row>
    <row r="3" spans="2:11" ht="29.45" customHeight="1" x14ac:dyDescent="0.25">
      <c r="B3" s="45"/>
      <c r="C3" s="45"/>
      <c r="D3" s="45"/>
      <c r="E3" s="45"/>
      <c r="F3" s="46" t="s">
        <v>16</v>
      </c>
      <c r="G3" s="47" t="s">
        <v>92</v>
      </c>
      <c r="H3" s="45"/>
      <c r="I3" s="45"/>
      <c r="J3" s="45"/>
      <c r="K3" s="45"/>
    </row>
    <row r="4" spans="2:11" ht="18.75" customHeight="1" x14ac:dyDescent="0.25">
      <c r="B4" s="19"/>
      <c r="C4" s="15"/>
      <c r="D4" s="15"/>
      <c r="E4" s="15"/>
      <c r="F4" s="15"/>
      <c r="G4" s="15"/>
      <c r="H4" s="19"/>
      <c r="I4" s="19"/>
      <c r="J4" s="19"/>
      <c r="K4" s="19"/>
    </row>
    <row r="5" spans="2:11" s="48" customFormat="1" ht="20.45" customHeight="1" x14ac:dyDescent="0.25">
      <c r="B5" s="49"/>
      <c r="C5" s="65"/>
      <c r="D5" s="65"/>
      <c r="E5" s="50" t="s">
        <v>7</v>
      </c>
      <c r="F5" s="50" t="s">
        <v>39</v>
      </c>
      <c r="G5" s="50" t="s">
        <v>22</v>
      </c>
      <c r="H5" s="50" t="s">
        <v>42</v>
      </c>
      <c r="I5" s="49"/>
      <c r="J5" s="49"/>
      <c r="K5" s="49"/>
    </row>
    <row r="6" spans="2:11" ht="25.9" customHeight="1" x14ac:dyDescent="0.25">
      <c r="B6" s="19"/>
      <c r="C6" s="19"/>
      <c r="D6" s="13"/>
      <c r="E6" s="79">
        <f>INDEX(Source!$A$2:$U$111,MATCH('KPI - Mois'!E5,Source!$A$2:$A$111,0),MATCH('KPI - Mois'!$G$3,Source!$A$2:$U$2,0))</f>
        <v>15827</v>
      </c>
      <c r="F6" s="72">
        <f>INDEX(Source!$A$2:$U$111,MATCH('KPI - Mois'!F5,Source!$A$2:$A$111,0),MATCH('KPI - Mois'!$G$3,Source!$A$2:$U$2,0))</f>
        <v>1.6869905857079676E-2</v>
      </c>
      <c r="G6" s="71">
        <f>INDEX(Source!$A$2:$U$111,MATCH('KPI - Mois'!G5,Source!$A$2:$A$111,0),MATCH('KPI - Mois'!$G$3,Source!$A$2:$U$2,0))</f>
        <v>267</v>
      </c>
      <c r="H6" s="94">
        <f>INDEX(Source!$A$2:$U$111,MATCH('KPI - Mois'!H5,Source!$A$2:$A$111,0),MATCH('KPI - Mois'!$G$3,Source!$A$2:$U$2,0))</f>
        <v>18156</v>
      </c>
      <c r="I6" s="19"/>
      <c r="J6" s="19"/>
      <c r="K6" s="19"/>
    </row>
    <row r="7" spans="2:11" ht="15" customHeight="1" x14ac:dyDescent="0.25">
      <c r="B7" s="19"/>
      <c r="C7" s="15"/>
      <c r="D7" s="15"/>
      <c r="E7" s="10" t="str">
        <f>INDEX(Source!$A$2:$U$111,MATCH(E5&amp;" variation",Source!$A$2:$A$111,0),MATCH('KPI - Mois'!$G$3,Source!$A$2:$U$2,0))</f>
        <v>NA</v>
      </c>
      <c r="F7" s="14" t="str">
        <f>INDEX(Source!$A$2:$U$111,MATCH(F5&amp;" variation",Source!$A$2:$A$111,0),MATCH('KPI - Mois'!$G$3,Source!$A$2:$U$2,0))</f>
        <v>NA</v>
      </c>
      <c r="G7" s="10" t="str">
        <f>INDEX(Source!$A$2:$U$111,MATCH(G5&amp;" variation",Source!$A$2:$A$111,0),MATCH('KPI - Mois'!$G$3,Source!$A$2:$U$2,0))</f>
        <v>NA</v>
      </c>
      <c r="H7" s="14" t="str">
        <f>INDEX(Source!$A$2:$U$111,MATCH(H5&amp;" variation",Source!$A$2:$A$111,0),MATCH('KPI - Mois'!$G$3,Source!$A$2:$U$2,0))</f>
        <v>NA</v>
      </c>
      <c r="I7" s="19"/>
      <c r="J7" s="19"/>
      <c r="K7" s="19"/>
    </row>
    <row r="8" spans="2:11" ht="17.45" customHeight="1" x14ac:dyDescent="0.25">
      <c r="B8" s="19"/>
      <c r="C8" s="19"/>
      <c r="D8" s="13"/>
      <c r="E8" s="13"/>
      <c r="F8" s="13"/>
      <c r="G8" s="19"/>
      <c r="H8" s="19"/>
      <c r="I8" s="19"/>
      <c r="J8" s="19"/>
      <c r="K8" s="19"/>
    </row>
    <row r="9" spans="2:11" ht="18.75" x14ac:dyDescent="0.25">
      <c r="B9" s="19"/>
      <c r="C9" s="106" t="s">
        <v>84</v>
      </c>
      <c r="D9" s="106"/>
      <c r="E9" s="107"/>
      <c r="F9" s="107"/>
      <c r="G9" s="107"/>
      <c r="H9" s="107"/>
      <c r="I9" s="107"/>
      <c r="J9" s="107"/>
      <c r="K9" s="19"/>
    </row>
    <row r="10" spans="2:11" ht="19.899999999999999" customHeight="1" x14ac:dyDescent="0.25">
      <c r="B10" s="19"/>
      <c r="C10" s="74" t="s">
        <v>74</v>
      </c>
      <c r="D10" s="75" t="s">
        <v>0</v>
      </c>
      <c r="E10" s="15"/>
      <c r="F10" s="15"/>
      <c r="G10" s="54" t="s">
        <v>0</v>
      </c>
      <c r="H10" s="54" t="s">
        <v>17</v>
      </c>
      <c r="I10" s="54" t="s">
        <v>28</v>
      </c>
      <c r="J10" s="55" t="s">
        <v>32</v>
      </c>
      <c r="K10" s="19"/>
    </row>
    <row r="11" spans="2:11" ht="19.899999999999999" customHeight="1" x14ac:dyDescent="0.25">
      <c r="B11" s="19"/>
      <c r="C11" s="76" t="str">
        <f>Source!A40</f>
        <v>SEM</v>
      </c>
      <c r="D11" s="100">
        <f>IFERROR(INDEX(Source!$A$2:$AU$111,MATCH(C11&amp;" - Sessions",Source!$A$2:$A$111,0),MATCH('KPI - Mois'!$G$3,Source!$A$2:$AU$2,0)),"")</f>
        <v>5064.6400000000003</v>
      </c>
      <c r="E11" s="15"/>
      <c r="F11" s="15"/>
      <c r="G11" s="56">
        <f>IFERROR(INDEX(Source!$A$2:$U$111,MATCH('KPI - Mois'!G10,Source!$A$2:$A$111,0),MATCH('KPI - Mois'!$G$3,Source!$A$2:$U$2,0)),"")</f>
        <v>15827</v>
      </c>
      <c r="H11" s="56">
        <f>IFERROR(INDEX(Source!$A$2:$U$111,MATCH('KPI - Mois'!H10,Source!$A$2:$A$111,0),MATCH('KPI - Mois'!$G$3,Source!$A$2:$U$2,0)),"")</f>
        <v>12394</v>
      </c>
      <c r="I11" s="68">
        <f>IFERROR(INDEX(Source!$A$2:$U$111,MATCH('KPI - Mois'!I10,Source!$A$2:$A$111,0),MATCH('KPI - Mois'!$G$3,Source!$A$2:$U$2,0)),"")</f>
        <v>0.28000000000000003</v>
      </c>
      <c r="J11" s="67">
        <f>IFERROR(INDEX(Source!$A$2:$U$111,MATCH('KPI - Mois'!J10,Source!$A$2:$A$111,0),MATCH('KPI - Mois'!$G$3,Source!$A$2:$U$2,0)),"")</f>
        <v>62930</v>
      </c>
      <c r="K11" s="19"/>
    </row>
    <row r="12" spans="2:11" ht="19.899999999999999" customHeight="1" x14ac:dyDescent="0.25">
      <c r="B12" s="19"/>
      <c r="C12" s="99" t="str">
        <f>Source!A48</f>
        <v>Direct</v>
      </c>
      <c r="D12" s="101">
        <f>IFERROR(INDEX(Source!$A$2:$U$111,MATCH(C12&amp;" - Sessions",Source!$A$2:$A$111,0),MATCH('KPI - Mois'!$G$3,Source!$A$2:$U$2,0)),"")</f>
        <v>2374.0499999999997</v>
      </c>
      <c r="E12" s="15"/>
      <c r="F12" s="15"/>
      <c r="G12" s="9"/>
      <c r="H12" s="9"/>
      <c r="I12" s="11"/>
      <c r="J12" s="12"/>
      <c r="K12" s="19"/>
    </row>
    <row r="13" spans="2:11" ht="19.899999999999999" customHeight="1" x14ac:dyDescent="0.25">
      <c r="B13" s="19"/>
      <c r="C13" s="76" t="str">
        <f>Source!A56</f>
        <v>SEO</v>
      </c>
      <c r="D13" s="102">
        <f>IFERROR(INDEX(Source!$A$2:$U$111,MATCH(C13&amp;" - Sessions",Source!$A$2:$A$111,0),MATCH('KPI - Mois'!$G$3,Source!$A$2:$U$2,0)),"")</f>
        <v>4115.0200000000004</v>
      </c>
      <c r="E13" s="15"/>
      <c r="F13" s="15"/>
      <c r="G13" s="54" t="s">
        <v>8</v>
      </c>
      <c r="H13" s="54" t="s">
        <v>83</v>
      </c>
      <c r="I13" s="54" t="s">
        <v>33</v>
      </c>
      <c r="J13" s="55"/>
      <c r="K13" s="19"/>
    </row>
    <row r="14" spans="2:11" ht="19.899999999999999" customHeight="1" x14ac:dyDescent="0.25">
      <c r="B14" s="19"/>
      <c r="C14" s="99" t="str">
        <f>Source!A64</f>
        <v>Référents</v>
      </c>
      <c r="D14" s="101">
        <f>IFERROR(INDEX(Source!$A$2:$U$111,MATCH(C14&amp;" - Sessions",Source!$A$2:$A$111,0),MATCH('KPI - Mois'!$G$3,Source!$A$2:$U$2,0)),"")</f>
        <v>2318.9308673322175</v>
      </c>
      <c r="E14" s="15"/>
      <c r="F14" s="15"/>
      <c r="G14" s="66">
        <f>IFERROR(INDEX(Source!$A$2:$U$111,MATCH('KPI - Mois'!G13,Source!$A$2:$A$111,0),MATCH('KPI - Mois'!$G$3,Source!$A$2:$U$2,0)),"")</f>
        <v>3.9761167624944713</v>
      </c>
      <c r="H14" s="85">
        <f>IFERROR(INDEX(Source!$A$2:$U$111,MATCH('KPI - Mois'!H13,Source!$A$2:$A$111,0),MATCH('KPI - Mois'!$G$3,Source!$A$2:$U$2,0)),"")</f>
        <v>1.6203703703703703E-3</v>
      </c>
      <c r="I14" s="8">
        <f>IFERROR(INDEX(Source!$A$2:$U$111,MATCH('KPI - Mois'!I13,Source!$A$2:$A$111,0),MATCH('KPI - Mois'!$G$3,Source!$A$2:$U$2,0)),"")</f>
        <v>0.78</v>
      </c>
      <c r="J14" s="69" t="str">
        <f>IFERROR(INDEX(Source!$A$2:$U$111,MATCH('KPI - Mois'!J13,Source!$A$2:$A$111,0),MATCH('KPI - Mois'!$G$3,Source!$A$2:$U$2,0)),"")</f>
        <v/>
      </c>
      <c r="K14" s="19"/>
    </row>
    <row r="15" spans="2:11" ht="19.899999999999999" customHeight="1" x14ac:dyDescent="0.25">
      <c r="B15" s="19"/>
      <c r="C15" s="77" t="str">
        <f>Source!A72</f>
        <v>Autres</v>
      </c>
      <c r="D15" s="103">
        <f>IFERROR(INDEX(Source!$A$2:$U$111,MATCH(C15&amp;" - Sessions",Source!$A$2:$A$111,0),MATCH('KPI - Mois'!$G$3,Source!$A$2:$U$2,0)),"")</f>
        <v>1954.3591326677824</v>
      </c>
      <c r="E15" s="15"/>
      <c r="F15" s="15"/>
      <c r="G15" s="9"/>
      <c r="H15" s="9"/>
      <c r="I15" s="11"/>
      <c r="J15" s="12"/>
      <c r="K15" s="19"/>
    </row>
    <row r="16" spans="2:11" ht="24" customHeight="1" x14ac:dyDescent="0.25">
      <c r="B16" s="19"/>
      <c r="C16" s="19"/>
      <c r="D16" s="13"/>
      <c r="E16" s="13"/>
      <c r="F16" s="13"/>
      <c r="G16" s="19"/>
      <c r="H16" s="19"/>
      <c r="I16" s="19"/>
      <c r="J16" s="19"/>
      <c r="K16" s="19"/>
    </row>
    <row r="17" spans="2:11" ht="18.75" x14ac:dyDescent="0.25">
      <c r="B17" s="19"/>
      <c r="C17" s="106" t="s">
        <v>6</v>
      </c>
      <c r="D17" s="106"/>
      <c r="E17" s="106"/>
      <c r="F17" s="107"/>
      <c r="G17" s="107"/>
      <c r="H17" s="107"/>
      <c r="I17" s="107"/>
      <c r="J17" s="107"/>
      <c r="K17" s="19"/>
    </row>
    <row r="18" spans="2:11" ht="19.899999999999999" customHeight="1" x14ac:dyDescent="0.25">
      <c r="B18" s="19"/>
      <c r="C18" s="54" t="s">
        <v>22</v>
      </c>
      <c r="D18" s="55" t="s">
        <v>41</v>
      </c>
      <c r="E18"/>
      <c r="F18" s="108" t="s">
        <v>23</v>
      </c>
      <c r="G18" s="54" t="s">
        <v>32</v>
      </c>
      <c r="H18" s="54" t="s">
        <v>37</v>
      </c>
      <c r="I18" s="54" t="s">
        <v>22</v>
      </c>
      <c r="J18" s="55" t="s">
        <v>39</v>
      </c>
      <c r="K18" s="19"/>
    </row>
    <row r="19" spans="2:11" ht="19.899999999999999" customHeight="1" x14ac:dyDescent="0.25">
      <c r="B19" s="19"/>
      <c r="C19" s="56">
        <f>IFERROR(INDEX(Source!$A$2:$U$111,MATCH('KPI - Mois'!C18,Source!$A$2:$A$111,0),MATCH('KPI - Mois'!$G$3,Source!$A$2:$U$2,0)),"")</f>
        <v>267</v>
      </c>
      <c r="D19" s="56">
        <f>IFERROR(INDEX(Source!$A$2:$U$111,MATCH('KPI - Mois'!D18,Source!$A$2:$A$111,0),MATCH('KPI - Mois'!$G$3,Source!$A$2:$U$2,0)),"")</f>
        <v>836</v>
      </c>
      <c r="E19"/>
      <c r="F19" s="109"/>
      <c r="G19" s="56">
        <f>IFERROR(INDEX(Source!$A$2:$U$111,MATCH($F$18&amp;" - "&amp;'KPI - Mois'!G18,Source!$A$2:$A$111,0),MATCH('KPI - Mois'!$G$3,Source!$A$2:$U$2,0)),"")</f>
        <v>27394</v>
      </c>
      <c r="H19" s="56">
        <f>IFERROR(INDEX(Source!$A$2:$U$111,MATCH($F$18&amp;" - "&amp;'KPI - Mois'!H18,Source!$A$2:$A$111,0),MATCH('KPI - Mois'!$G$3,Source!$A$2:$U$2,0)),"")</f>
        <v>291</v>
      </c>
      <c r="I19" s="56">
        <f>IFERROR(INDEX(Source!$A$2:$U$111,MATCH($F$18&amp;" - "&amp;'KPI - Mois'!I18,Source!$A$2:$A$111,0),MATCH('KPI - Mois'!$G$3,Source!$A$2:$U$2,0)),"")</f>
        <v>197</v>
      </c>
      <c r="J19" s="78">
        <f>IFERROR(INDEX(Source!$A$2:$U$111,MATCH($F$18&amp;" - "&amp;'KPI - Mois'!J18,Source!$A$2:$A$111,0),MATCH('KPI - Mois'!$G$3,Source!$A$2:$U$2,0)),"")</f>
        <v>1.2447084096796613E-2</v>
      </c>
      <c r="K19" s="19"/>
    </row>
    <row r="20" spans="2:11" ht="19.899999999999999" customHeight="1" x14ac:dyDescent="0.25">
      <c r="B20" s="19"/>
      <c r="C20" s="11"/>
      <c r="D20" s="12"/>
      <c r="E20"/>
      <c r="F20" s="110"/>
      <c r="G20" s="9"/>
      <c r="H20" s="9"/>
      <c r="I20" s="11"/>
      <c r="J20" s="12"/>
      <c r="K20" s="19"/>
    </row>
    <row r="21" spans="2:11" ht="19.899999999999999" customHeight="1" x14ac:dyDescent="0.25">
      <c r="B21" s="19"/>
      <c r="C21" s="70" t="s">
        <v>25</v>
      </c>
      <c r="D21" s="70" t="s">
        <v>42</v>
      </c>
      <c r="E21"/>
      <c r="F21" s="108" t="s">
        <v>24</v>
      </c>
      <c r="G21" s="54" t="s">
        <v>32</v>
      </c>
      <c r="H21" s="54" t="s">
        <v>37</v>
      </c>
      <c r="I21" s="54" t="s">
        <v>22</v>
      </c>
      <c r="J21" s="55" t="s">
        <v>39</v>
      </c>
      <c r="K21" s="19"/>
    </row>
    <row r="22" spans="2:11" ht="19.899999999999999" customHeight="1" x14ac:dyDescent="0.25">
      <c r="B22" s="19"/>
      <c r="C22" s="93">
        <f>IFERROR(INDEX(Source!$A$2:$U$111,MATCH('KPI - Mois'!C21,Source!$A$2:$A$111,0),MATCH('KPI - Mois'!$G$3,Source!$A$2:$U$2,0)),"")</f>
        <v>68</v>
      </c>
      <c r="D22" s="93">
        <f>IFERROR(INDEX(Source!$A$2:$U$111,MATCH('KPI - Mois'!D21,Source!$A$2:$A$111,0),MATCH('KPI - Mois'!$G$3,Source!$A$2:$U$2,0)),"")</f>
        <v>18156</v>
      </c>
      <c r="E22"/>
      <c r="F22" s="109"/>
      <c r="G22" s="56">
        <f>IFERROR(INDEX(Source!$A$2:$U$111,MATCH($F$21&amp;" - "&amp;'KPI - Mois'!G21,Source!$A$2:$A$111,0),MATCH('KPI - Mois'!$G$3,Source!$A$2:$U$2,0)),"")</f>
        <v>23034</v>
      </c>
      <c r="H22" s="56">
        <f>IFERROR(INDEX(Source!$A$2:$U$111,MATCH($F$21&amp;" - "&amp;'KPI - Mois'!H21,Source!$A$2:$A$111,0),MATCH('KPI - Mois'!$G$3,Source!$A$2:$U$2,0)),"")</f>
        <v>102</v>
      </c>
      <c r="I22" s="56">
        <f>IFERROR(INDEX(Source!$A$2:$U$111,MATCH($F$21&amp;" - "&amp;'KPI - Mois'!I21,Source!$A$2:$A$111,0),MATCH('KPI - Mois'!$G$3,Source!$A$2:$U$2,0)),"")</f>
        <v>70</v>
      </c>
      <c r="J22" s="78">
        <f>IFERROR(INDEX(Source!$A$2:$U$111,MATCH($F$21&amp;" - "&amp;'KPI - Mois'!J21,Source!$A$2:$A$111,0),MATCH('KPI - Mois'!$G$3,Source!$A$2:$U$2,0)),"")</f>
        <v>4.4228217602830609E-3</v>
      </c>
      <c r="K22" s="19"/>
    </row>
    <row r="23" spans="2:11" ht="19.899999999999999" customHeight="1" x14ac:dyDescent="0.25">
      <c r="B23" s="19"/>
      <c r="C23" s="11"/>
      <c r="D23" s="12"/>
      <c r="E23"/>
      <c r="F23" s="110"/>
      <c r="G23" s="9"/>
      <c r="H23" s="9"/>
      <c r="I23" s="11"/>
      <c r="J23" s="12"/>
      <c r="K23" s="19"/>
    </row>
    <row r="24" spans="2:11" ht="14.45" customHeight="1" x14ac:dyDescent="0.25">
      <c r="B24" s="19"/>
      <c r="C24" s="15"/>
      <c r="D24" s="15"/>
      <c r="E24" s="15"/>
      <c r="F24" s="15"/>
      <c r="G24" s="51"/>
      <c r="H24" s="51"/>
      <c r="I24" s="52"/>
      <c r="J24" s="53"/>
      <c r="K24" s="19"/>
    </row>
  </sheetData>
  <sheetProtection password="CC64" sheet="1" objects="1" scenarios="1" selectLockedCells="1"/>
  <protectedRanges>
    <protectedRange sqref="G3" name="Month"/>
  </protectedRanges>
  <mergeCells count="4">
    <mergeCell ref="C9:J9"/>
    <mergeCell ref="C17:J17"/>
    <mergeCell ref="F18:F20"/>
    <mergeCell ref="F21:F23"/>
  </mergeCells>
  <conditionalFormatting sqref="F7"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E7"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H7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G7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E7:H7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G15:J15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G12:J12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G24:J24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C20:D20">
    <cfRule type="cellIs" dxfId="7" priority="5" operator="lessThan">
      <formula>0</formula>
    </cfRule>
    <cfRule type="cellIs" dxfId="6" priority="6" operator="greaterThan">
      <formula>0</formula>
    </cfRule>
  </conditionalFormatting>
  <conditionalFormatting sqref="C23:D23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G23:J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20:J2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Source!$B$2:$C$2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showGridLines="0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7" sqref="C7"/>
    </sheetView>
  </sheetViews>
  <sheetFormatPr baseColWidth="10" defaultColWidth="11.5703125" defaultRowHeight="15" x14ac:dyDescent="0.25"/>
  <cols>
    <col min="1" max="1" width="14.28515625" style="16" customWidth="1"/>
    <col min="2" max="2" width="7.7109375" style="16" customWidth="1"/>
    <col min="3" max="3" width="29.7109375" style="16" customWidth="1"/>
    <col min="4" max="5" width="22.7109375" style="7" customWidth="1"/>
    <col min="6" max="6" width="19.42578125" style="16" customWidth="1"/>
    <col min="7" max="7" width="28.5703125" style="16" customWidth="1"/>
    <col min="8" max="8" width="18" style="16" customWidth="1"/>
    <col min="9" max="9" width="24" style="16" customWidth="1"/>
    <col min="10" max="10" width="14.28515625" style="16" customWidth="1"/>
    <col min="11" max="16384" width="11.5703125" style="16"/>
  </cols>
  <sheetData>
    <row r="2" spans="2:9" x14ac:dyDescent="0.25">
      <c r="B2" s="19"/>
      <c r="C2" s="19"/>
      <c r="D2" s="13"/>
      <c r="E2" s="13"/>
      <c r="F2" s="19"/>
      <c r="G2" s="19"/>
      <c r="H2" s="19"/>
      <c r="I2" s="19"/>
    </row>
    <row r="3" spans="2:9" ht="29.45" customHeight="1" x14ac:dyDescent="0.25">
      <c r="B3" s="111" t="s">
        <v>5</v>
      </c>
      <c r="C3" s="112"/>
      <c r="D3" s="112"/>
      <c r="E3" s="112"/>
      <c r="F3" s="112"/>
      <c r="G3" s="112"/>
      <c r="H3" s="112"/>
      <c r="I3" s="113"/>
    </row>
    <row r="4" spans="2:9" ht="18.75" customHeight="1" x14ac:dyDescent="0.25">
      <c r="B4" s="19"/>
      <c r="C4"/>
      <c r="D4"/>
      <c r="E4"/>
      <c r="F4" s="19"/>
      <c r="G4" s="19"/>
      <c r="H4" s="19"/>
      <c r="I4" s="19"/>
    </row>
    <row r="5" spans="2:9" ht="22.15" customHeight="1" x14ac:dyDescent="0.25">
      <c r="B5" s="19"/>
      <c r="C5" s="15"/>
      <c r="D5" s="29" t="str">
        <f>IF(Source!B2="","",Source!B2)</f>
        <v>Aout 2017</v>
      </c>
      <c r="E5" s="30" t="str">
        <f>IF(Source!C2="","",Source!C2)</f>
        <v>Sept. 2017</v>
      </c>
      <c r="F5" s="19"/>
      <c r="G5" s="19"/>
      <c r="H5" s="19"/>
      <c r="I5" s="19"/>
    </row>
    <row r="6" spans="2:9" ht="21.6" customHeight="1" x14ac:dyDescent="0.25">
      <c r="B6" s="19"/>
      <c r="C6" s="31" t="s">
        <v>0</v>
      </c>
      <c r="D6" s="32">
        <f>IFERROR(INDEX(Source!$A$2:$U$111,MATCH($C6,Source!$A$2:$A$111,0),MATCH(D$5,Source!$A$2:$U$2,0)),"")</f>
        <v>15827</v>
      </c>
      <c r="E6" s="32">
        <f>IFERROR(INDEX(Source!$A$2:$U$111,MATCH($C6,Source!$A$2:$A$111,0),MATCH(E$5,Source!$A$2:$U$2,0)),"")</f>
        <v>22033</v>
      </c>
      <c r="F6" s="19"/>
      <c r="G6" s="19"/>
      <c r="H6" s="19"/>
      <c r="I6" s="19"/>
    </row>
    <row r="7" spans="2:9" ht="19.149999999999999" customHeight="1" x14ac:dyDescent="0.25">
      <c r="B7" s="19"/>
      <c r="C7" s="22" t="s">
        <v>17</v>
      </c>
      <c r="D7" s="33">
        <f>IFERROR(INDEX(Source!$A$2:$U$111,MATCH($C7,Source!$A$2:$A$111,0),MATCH(D$5,Source!$A$2:$U$2,0)),"")</f>
        <v>12394</v>
      </c>
      <c r="E7" s="33">
        <f>IFERROR(INDEX(Source!$A$2:$U$111,MATCH($C7,Source!$A$2:$A$111,0),MATCH(E$5,Source!$A$2:$U$2,0)),"")</f>
        <v>17390</v>
      </c>
      <c r="F7" s="19"/>
      <c r="G7" s="19"/>
      <c r="H7" s="19"/>
      <c r="I7" s="19"/>
    </row>
    <row r="8" spans="2:9" ht="19.149999999999999" customHeight="1" x14ac:dyDescent="0.25">
      <c r="B8" s="19"/>
      <c r="C8" s="22" t="s">
        <v>39</v>
      </c>
      <c r="D8" s="26">
        <f>IFERROR(INDEX(Source!$A$2:$U$111,MATCH($C8,Source!$A$2:$A$111,0),MATCH(D$5,Source!$A$2:$U$2,0)),"")</f>
        <v>1.6869905857079676E-2</v>
      </c>
      <c r="E8" s="26">
        <f>IFERROR(INDEX(Source!$A$2:$U$111,MATCH($C8,Source!$A$2:$A$111,0),MATCH(E$5,Source!$A$2:$U$2,0)),"")</f>
        <v>1.6702219398175466E-2</v>
      </c>
      <c r="F8" s="19"/>
      <c r="G8" s="19"/>
      <c r="H8" s="19"/>
      <c r="I8" s="19"/>
    </row>
    <row r="9" spans="2:9" ht="21.6" customHeight="1" x14ac:dyDescent="0.25">
      <c r="B9" s="19"/>
      <c r="C9" s="23" t="s">
        <v>22</v>
      </c>
      <c r="D9" s="27">
        <f>IFERROR(INDEX(Source!$A$2:$U$111,MATCH($C9,Source!$A$2:$A$111,0),MATCH(D$5,Source!$A$2:$U$2,0)),"")</f>
        <v>267</v>
      </c>
      <c r="E9" s="27">
        <f>IFERROR(INDEX(Source!$A$2:$U$111,MATCH($C9,Source!$A$2:$A$111,0),MATCH(E$5,Source!$A$2:$U$2,0)),"")</f>
        <v>368</v>
      </c>
      <c r="F9" s="19"/>
      <c r="G9" s="19"/>
      <c r="H9" s="19"/>
      <c r="I9" s="19"/>
    </row>
    <row r="10" spans="2:9" ht="19.149999999999999" customHeight="1" x14ac:dyDescent="0.25">
      <c r="B10" s="19"/>
      <c r="C10" s="24" t="s">
        <v>23</v>
      </c>
      <c r="D10" s="28">
        <f>IFERROR(INDEX(Source!$A$2:$U$111,MATCH("Catégorie 1 - Commandes",Source!$A$2:$A$111,0),MATCH(D$5,Source!$A$2:$U$2,0)),"")</f>
        <v>197</v>
      </c>
      <c r="E10" s="28">
        <f>IFERROR(INDEX(Source!$A$2:$U$111,MATCH("Catégorie 1 - Commandes",Source!$A$2:$A$111,0),MATCH(E$5,Source!$A$2:$U$2,0)),"")</f>
        <v>198</v>
      </c>
      <c r="F10" s="19"/>
      <c r="G10" s="19"/>
      <c r="H10" s="19"/>
      <c r="I10" s="19"/>
    </row>
    <row r="11" spans="2:9" ht="19.149999999999999" customHeight="1" x14ac:dyDescent="0.25">
      <c r="B11" s="19"/>
      <c r="C11" s="24" t="s">
        <v>24</v>
      </c>
      <c r="D11" s="28">
        <f>IFERROR(INDEX(Source!$A$2:$U$111,MATCH("Catégorie 2 - Commandes",Source!$A$2:$A$111,0),MATCH(D$5,Source!$A$2:$U$2,0)),"")</f>
        <v>70</v>
      </c>
      <c r="E11" s="28">
        <f>IFERROR(INDEX(Source!$A$2:$U$111,MATCH("Catégorie 2 - Commandes",Source!$A$2:$A$111,0),MATCH(E$5,Source!$A$2:$U$2,0)),"")</f>
        <v>170</v>
      </c>
      <c r="F11" s="19"/>
      <c r="G11" s="19"/>
      <c r="H11" s="19"/>
      <c r="I11" s="19"/>
    </row>
    <row r="12" spans="2:9" ht="19.149999999999999" customHeight="1" x14ac:dyDescent="0.25">
      <c r="B12" s="19"/>
      <c r="C12" s="25" t="s">
        <v>25</v>
      </c>
      <c r="D12" s="97">
        <f>IFERROR(INDEX(Source!$A$2:$U$111,MATCH($C12,Source!$A$2:$A$111,0),MATCH(D$5,Source!$A$2:$U$2,0)),"")</f>
        <v>68</v>
      </c>
      <c r="E12" s="97">
        <f>IFERROR(INDEX(Source!$A$2:$U$111,MATCH($C12,Source!$A$2:$A$111,0),MATCH(E$5,Source!$A$2:$U$2,0)),"")</f>
        <v>70</v>
      </c>
      <c r="F12" s="19"/>
      <c r="G12" s="19"/>
      <c r="H12" s="19"/>
      <c r="I12" s="19"/>
    </row>
    <row r="13" spans="2:9" ht="21.6" customHeight="1" x14ac:dyDescent="0.25">
      <c r="B13" s="19"/>
      <c r="C13" s="34" t="s">
        <v>42</v>
      </c>
      <c r="D13" s="98">
        <f>IFERROR(INDEX(Source!$A$2:$U$111,MATCH($C13,Source!$A$2:$A$111,0),MATCH(D$5,Source!$A$2:$U$2,0)),"")</f>
        <v>18156</v>
      </c>
      <c r="E13" s="98">
        <f>IFERROR(INDEX(Source!$A$2:$U$111,MATCH($C13,Source!$A$2:$A$111,0),MATCH(E$5,Source!$A$2:$U$2,0)),"")</f>
        <v>25760</v>
      </c>
      <c r="F13" s="19"/>
      <c r="G13" s="19"/>
      <c r="H13" s="19"/>
      <c r="I13" s="19"/>
    </row>
    <row r="14" spans="2:9" ht="15.6" customHeight="1" x14ac:dyDescent="0.25">
      <c r="B14" s="19"/>
      <c r="C14" s="19"/>
      <c r="D14" s="13"/>
      <c r="E14" s="13"/>
      <c r="F14" s="19"/>
      <c r="G14" s="19"/>
      <c r="H14" s="19"/>
      <c r="I14" s="19"/>
    </row>
    <row r="15" spans="2:9" ht="19.899999999999999" customHeight="1" x14ac:dyDescent="0.25">
      <c r="B15" s="19"/>
      <c r="C15" s="39" t="str">
        <f>Source!A40</f>
        <v>SEM</v>
      </c>
      <c r="D15" s="32">
        <f>IFERROR(INDEX(Source!$A$2:$U$111,MATCH($C15&amp;" - Sessions",Source!$A$2:$A$111,0),MATCH(D$5,Source!$A$2:$U$2,0)),"")</f>
        <v>5064.6400000000003</v>
      </c>
      <c r="E15" s="32">
        <f>IFERROR(INDEX(Source!$A$2:$U$111,MATCH($C15&amp;" - Sessions",Source!$A$2:$A$111,0),MATCH(E$5,Source!$A$2:$U$2,0)),"")</f>
        <v>7491.22</v>
      </c>
      <c r="F15" s="19"/>
      <c r="G15" s="19"/>
      <c r="H15" s="19"/>
      <c r="I15" s="19"/>
    </row>
    <row r="16" spans="2:9" s="35" customFormat="1" ht="15" customHeight="1" x14ac:dyDescent="0.25">
      <c r="B16" s="36"/>
      <c r="C16" s="104" t="s">
        <v>85</v>
      </c>
      <c r="D16" s="37">
        <f>IFERROR(D15/D$6,"")</f>
        <v>0.32</v>
      </c>
      <c r="E16" s="38">
        <f t="shared" ref="E16" si="0">IFERROR(E15/E$6,"")</f>
        <v>0.34</v>
      </c>
      <c r="F16" s="36"/>
      <c r="G16" s="36"/>
      <c r="H16" s="36"/>
      <c r="I16" s="36"/>
    </row>
    <row r="17" spans="2:11" ht="19.899999999999999" customHeight="1" x14ac:dyDescent="0.25">
      <c r="B17" s="19"/>
      <c r="C17" s="40" t="str">
        <f>Source!A48</f>
        <v>Direct</v>
      </c>
      <c r="D17" s="95">
        <f>IFERROR(INDEX(Source!$A$2:$U$111,MATCH($C17&amp;" - Sessions",Source!$A$2:$A$111,0),MATCH(D$5,Source!$A$2:$U$2,0)),"")</f>
        <v>2374.0499999999997</v>
      </c>
      <c r="E17" s="41">
        <f>IFERROR(INDEX(Source!$A$2:$U$111,MATCH($C17&amp;" - Sessions",Source!$A$2:$A$111,0),MATCH(E$5,Source!$A$2:$U$2,0)),"")</f>
        <v>3745.61</v>
      </c>
      <c r="F17" s="19"/>
      <c r="G17" s="19"/>
      <c r="H17" s="19"/>
      <c r="I17" s="19"/>
    </row>
    <row r="18" spans="2:11" s="35" customFormat="1" ht="15" customHeight="1" x14ac:dyDescent="0.25">
      <c r="B18" s="36"/>
      <c r="C18" s="104" t="s">
        <v>85</v>
      </c>
      <c r="D18" s="96">
        <f>IFERROR(D17/D$6,"")</f>
        <v>0.15</v>
      </c>
      <c r="E18" s="38">
        <f t="shared" ref="E18" si="1">IFERROR(E17/E$6,"")</f>
        <v>0.17</v>
      </c>
      <c r="F18" s="36"/>
      <c r="G18" s="36"/>
      <c r="H18" s="36"/>
      <c r="I18" s="36"/>
    </row>
    <row r="19" spans="2:11" ht="19.899999999999999" customHeight="1" x14ac:dyDescent="0.25">
      <c r="B19" s="19"/>
      <c r="C19" s="40" t="str">
        <f>Source!A56</f>
        <v>SEO</v>
      </c>
      <c r="D19" s="95">
        <f>IFERROR(INDEX(Source!$A$2:$U$111,MATCH($C19&amp;" - Sessions",Source!$A$2:$A$111,0),MATCH(D$5,Source!$A$2:$U$2,0)),"")</f>
        <v>4115.0200000000004</v>
      </c>
      <c r="E19" s="41">
        <f>IFERROR(INDEX(Source!$A$2:$U$111,MATCH($C19&amp;" - Sessions",Source!$A$2:$A$111,0),MATCH(E$5,Source!$A$2:$U$2,0)),"")</f>
        <v>6169.2400000000007</v>
      </c>
      <c r="F19" s="19"/>
      <c r="G19" s="19"/>
      <c r="H19" s="19"/>
      <c r="I19" s="19"/>
    </row>
    <row r="20" spans="2:11" s="35" customFormat="1" ht="15" customHeight="1" x14ac:dyDescent="0.25">
      <c r="B20" s="36"/>
      <c r="C20" s="104" t="s">
        <v>85</v>
      </c>
      <c r="D20" s="96">
        <f>IFERROR(D19/D$6,"")</f>
        <v>0.26</v>
      </c>
      <c r="E20" s="38">
        <f t="shared" ref="E20" si="2">IFERROR(E19/E$6,"")</f>
        <v>0.28000000000000003</v>
      </c>
      <c r="F20" s="36"/>
      <c r="G20" s="36"/>
      <c r="H20" s="36"/>
      <c r="I20" s="36"/>
      <c r="K20" s="44"/>
    </row>
    <row r="21" spans="2:11" ht="19.899999999999999" customHeight="1" x14ac:dyDescent="0.25">
      <c r="B21" s="19"/>
      <c r="C21" s="40" t="str">
        <f>Source!A64</f>
        <v>Référents</v>
      </c>
      <c r="D21" s="95">
        <f>IFERROR(INDEX(Source!$A$2:$U$111,MATCH($C21&amp;" - Sessions",Source!$A$2:$A$111,0),MATCH(D$5,Source!$A$2:$U$2,0)),"")</f>
        <v>2318.9308673322175</v>
      </c>
      <c r="E21" s="41">
        <f>IFERROR(INDEX(Source!$A$2:$U$111,MATCH($C21&amp;" - Sessions",Source!$A$2:$A$111,0),MATCH(E$5,Source!$A$2:$U$2,0)),"")</f>
        <v>3965.94</v>
      </c>
      <c r="F21" s="19"/>
      <c r="G21" s="19"/>
      <c r="H21" s="19"/>
      <c r="I21" s="19"/>
    </row>
    <row r="22" spans="2:11" s="35" customFormat="1" ht="15" customHeight="1" x14ac:dyDescent="0.25">
      <c r="B22" s="36"/>
      <c r="C22" s="104" t="s">
        <v>85</v>
      </c>
      <c r="D22" s="96">
        <f>IFERROR(D21/D$6,"")</f>
        <v>0.14651739858041432</v>
      </c>
      <c r="E22" s="38">
        <f t="shared" ref="E22" si="3">IFERROR(E21/E$6,"")</f>
        <v>0.18</v>
      </c>
      <c r="F22" s="36"/>
      <c r="G22" s="36"/>
      <c r="H22" s="36"/>
      <c r="I22" s="36"/>
    </row>
    <row r="23" spans="2:11" ht="19.899999999999999" customHeight="1" x14ac:dyDescent="0.25">
      <c r="B23" s="19"/>
      <c r="C23" s="40" t="str">
        <f>Source!A72</f>
        <v>Autres</v>
      </c>
      <c r="D23" s="95">
        <f>IFERROR(INDEX(Source!$A$2:$U$111,MATCH($C23&amp;" - Sessions",Source!$A$2:$A$111,0),MATCH(D$5,Source!$A$2:$U$2,0)),"")</f>
        <v>1954.3591326677824</v>
      </c>
      <c r="E23" s="41">
        <f>IFERROR(INDEX(Source!$A$2:$U$111,MATCH($C23&amp;" - Sessions",Source!$A$2:$A$111,0),MATCH(E$5,Source!$A$2:$U$2,0)),"")</f>
        <v>660.99000000000058</v>
      </c>
      <c r="F23" s="19"/>
      <c r="G23" s="19"/>
      <c r="H23" s="19"/>
      <c r="I23" s="19"/>
    </row>
    <row r="24" spans="2:11" s="35" customFormat="1" ht="15" customHeight="1" x14ac:dyDescent="0.25">
      <c r="B24" s="36"/>
      <c r="C24" s="105" t="s">
        <v>85</v>
      </c>
      <c r="D24" s="42">
        <f>IFERROR(D23/D$6,"")</f>
        <v>0.12348260141958567</v>
      </c>
      <c r="E24" s="43">
        <f t="shared" ref="E24" si="4">IFERROR(E23/E$6,"")</f>
        <v>3.0000000000000027E-2</v>
      </c>
      <c r="F24" s="36"/>
      <c r="G24" s="36"/>
      <c r="H24" s="36"/>
      <c r="I24" s="36"/>
    </row>
    <row r="25" spans="2:11" ht="6" customHeight="1" x14ac:dyDescent="0.25">
      <c r="B25" s="19"/>
      <c r="C25" s="19"/>
      <c r="D25" s="13"/>
      <c r="E25" s="13"/>
      <c r="F25" s="19"/>
      <c r="G25" s="19"/>
      <c r="H25" s="19"/>
      <c r="I25" s="19"/>
    </row>
    <row r="26" spans="2:11" x14ac:dyDescent="0.25">
      <c r="B26" s="19"/>
      <c r="C26" s="19"/>
      <c r="D26" s="13"/>
      <c r="E26" s="13"/>
      <c r="F26" s="19"/>
      <c r="G26" s="19"/>
      <c r="H26" s="19"/>
      <c r="I26" s="19"/>
    </row>
  </sheetData>
  <sheetProtection password="CC64" sheet="1" objects="1" scenarios="1" selectLockedCells="1" selectUnlockedCells="1"/>
  <mergeCells count="1">
    <mergeCell ref="B3:I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showGridLines="0" workbookViewId="0">
      <selection activeCell="C26" sqref="C26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showGridLines="0" zoomScale="90" zoomScaleNormal="9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E7" sqref="E7"/>
    </sheetView>
  </sheetViews>
  <sheetFormatPr baseColWidth="10" defaultColWidth="11.5703125" defaultRowHeight="15" x14ac:dyDescent="0.25"/>
  <cols>
    <col min="1" max="1" width="28.28515625" style="16" customWidth="1"/>
    <col min="2" max="2" width="13.5703125" style="16" customWidth="1"/>
    <col min="3" max="3" width="11.5703125" style="16" customWidth="1"/>
    <col min="4" max="6" width="11.5703125" style="16"/>
    <col min="7" max="7" width="33.7109375" style="16" customWidth="1"/>
    <col min="8" max="8" width="100.7109375" style="16" customWidth="1"/>
    <col min="9" max="11" width="14.5703125" style="16" customWidth="1"/>
    <col min="12" max="16384" width="11.5703125" style="16"/>
  </cols>
  <sheetData>
    <row r="1" spans="1:11" x14ac:dyDescent="0.25">
      <c r="A1" s="15"/>
      <c r="B1" s="15"/>
      <c r="C1" s="15"/>
      <c r="D1" s="19"/>
      <c r="E1" s="19"/>
      <c r="F1" s="19"/>
      <c r="G1" s="19"/>
      <c r="H1" s="19"/>
      <c r="I1" s="19"/>
      <c r="J1" s="19"/>
      <c r="K1" s="19"/>
    </row>
    <row r="2" spans="1:11" ht="22.15" customHeight="1" x14ac:dyDescent="0.25">
      <c r="A2" s="17"/>
      <c r="B2" s="21" t="s">
        <v>92</v>
      </c>
      <c r="C2" s="21" t="s">
        <v>91</v>
      </c>
      <c r="D2" s="19"/>
      <c r="E2" s="19"/>
      <c r="F2" s="19"/>
      <c r="G2" s="116" t="s">
        <v>61</v>
      </c>
      <c r="H2" s="116"/>
      <c r="I2" s="19"/>
      <c r="J2" s="19"/>
      <c r="K2" s="19"/>
    </row>
    <row r="3" spans="1:11" ht="22.9" customHeight="1" x14ac:dyDescent="0.25">
      <c r="A3" s="1" t="s">
        <v>27</v>
      </c>
      <c r="B3" s="2"/>
      <c r="C3" s="2"/>
      <c r="D3" s="19"/>
      <c r="E3" s="19"/>
      <c r="F3" s="19"/>
      <c r="G3" s="83"/>
      <c r="H3" s="19"/>
      <c r="I3" s="19"/>
      <c r="J3" s="19"/>
      <c r="K3" s="19"/>
    </row>
    <row r="4" spans="1:11" x14ac:dyDescent="0.25">
      <c r="A4" s="3" t="s">
        <v>26</v>
      </c>
      <c r="B4" s="4"/>
      <c r="C4" s="4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15" t="s">
        <v>0</v>
      </c>
      <c r="B5" s="59">
        <v>15827</v>
      </c>
      <c r="C5" s="59">
        <v>22033</v>
      </c>
      <c r="D5" s="19"/>
      <c r="E5" s="19"/>
      <c r="F5" s="19"/>
      <c r="G5" s="114" t="s">
        <v>54</v>
      </c>
      <c r="H5" s="19"/>
      <c r="I5" s="19"/>
      <c r="J5" s="19"/>
      <c r="K5" s="19"/>
    </row>
    <row r="6" spans="1:11" x14ac:dyDescent="0.25">
      <c r="A6" s="15" t="s">
        <v>9</v>
      </c>
      <c r="B6" s="58" t="s">
        <v>11</v>
      </c>
      <c r="C6" s="18">
        <f>IFERROR(C5/B5-1,"")</f>
        <v>0.39211474063309537</v>
      </c>
      <c r="D6" s="19"/>
      <c r="E6" s="19"/>
      <c r="F6" s="19"/>
      <c r="G6" s="114"/>
      <c r="H6" s="19"/>
      <c r="I6" s="19"/>
      <c r="J6" s="19"/>
      <c r="K6" s="19"/>
    </row>
    <row r="7" spans="1:11" x14ac:dyDescent="0.25">
      <c r="A7" s="15" t="s">
        <v>17</v>
      </c>
      <c r="B7" s="59">
        <v>12394</v>
      </c>
      <c r="C7" s="59">
        <v>17390</v>
      </c>
      <c r="D7" s="19"/>
      <c r="E7" s="19"/>
      <c r="F7" s="19"/>
      <c r="G7" s="114"/>
      <c r="H7" s="19"/>
      <c r="I7" s="19"/>
      <c r="J7" s="19"/>
      <c r="K7" s="19"/>
    </row>
    <row r="8" spans="1:11" x14ac:dyDescent="0.25">
      <c r="A8" s="15" t="s">
        <v>18</v>
      </c>
      <c r="B8" s="57" t="s">
        <v>11</v>
      </c>
      <c r="C8" s="18">
        <f>C7/B7-1</f>
        <v>0.40309827335807658</v>
      </c>
      <c r="D8" s="19"/>
      <c r="E8" s="19"/>
      <c r="F8" s="19"/>
      <c r="G8" s="114"/>
      <c r="H8" s="19"/>
      <c r="I8" s="19"/>
      <c r="J8" s="19"/>
      <c r="K8" s="19"/>
    </row>
    <row r="9" spans="1:11" x14ac:dyDescent="0.25">
      <c r="A9" s="15"/>
      <c r="B9" s="15"/>
      <c r="C9" s="15"/>
      <c r="D9" s="19"/>
      <c r="E9" s="19"/>
      <c r="F9" s="19"/>
      <c r="G9" s="114"/>
      <c r="H9" s="19"/>
      <c r="I9" s="19"/>
      <c r="J9" s="19"/>
      <c r="K9" s="19"/>
    </row>
    <row r="10" spans="1:11" x14ac:dyDescent="0.25">
      <c r="A10" s="6" t="s">
        <v>58</v>
      </c>
      <c r="B10" s="4"/>
      <c r="C10" s="4"/>
      <c r="D10" s="19"/>
      <c r="E10" s="19"/>
      <c r="F10" s="19"/>
      <c r="G10" s="114"/>
      <c r="H10" s="19"/>
      <c r="I10" s="19"/>
      <c r="J10" s="19"/>
      <c r="K10" s="19"/>
    </row>
    <row r="11" spans="1:11" x14ac:dyDescent="0.25">
      <c r="A11" s="18" t="s">
        <v>28</v>
      </c>
      <c r="B11" s="60">
        <v>0.28000000000000003</v>
      </c>
      <c r="C11" s="60">
        <v>0.26</v>
      </c>
      <c r="D11" s="19"/>
      <c r="E11" s="19"/>
      <c r="F11" s="19"/>
      <c r="G11" s="114"/>
      <c r="H11" s="19"/>
      <c r="I11" s="19"/>
      <c r="J11" s="19"/>
      <c r="K11" s="19"/>
    </row>
    <row r="12" spans="1:11" x14ac:dyDescent="0.25">
      <c r="A12" s="15" t="s">
        <v>32</v>
      </c>
      <c r="B12" s="62">
        <v>62930</v>
      </c>
      <c r="C12" s="62">
        <v>99024</v>
      </c>
      <c r="D12" s="19"/>
      <c r="E12" s="19"/>
      <c r="F12" s="19"/>
      <c r="G12" s="114"/>
      <c r="H12" s="19"/>
      <c r="I12" s="19"/>
      <c r="J12" s="19"/>
      <c r="K12" s="19"/>
    </row>
    <row r="13" spans="1:11" x14ac:dyDescent="0.25">
      <c r="A13" s="19" t="s">
        <v>8</v>
      </c>
      <c r="B13" s="61">
        <f>IFERROR(B12/B5,"")</f>
        <v>3.9761167624944713</v>
      </c>
      <c r="C13" s="61">
        <f>IFERROR(C12/C5,"")</f>
        <v>4.4943493850133889</v>
      </c>
      <c r="D13" s="19"/>
      <c r="E13" s="19"/>
      <c r="F13" s="19"/>
      <c r="G13" s="114"/>
      <c r="H13" s="19"/>
      <c r="I13" s="19"/>
      <c r="J13" s="19"/>
      <c r="K13" s="19"/>
    </row>
    <row r="14" spans="1:11" x14ac:dyDescent="0.25">
      <c r="A14" s="19" t="s">
        <v>83</v>
      </c>
      <c r="B14" s="84">
        <v>1.6203703703703703E-3</v>
      </c>
      <c r="C14" s="84">
        <v>1.7824074074074072E-3</v>
      </c>
      <c r="D14" s="19"/>
      <c r="E14" s="19"/>
      <c r="F14" s="19"/>
      <c r="G14" s="114"/>
      <c r="H14" s="19"/>
      <c r="I14" s="19"/>
      <c r="J14" s="19"/>
      <c r="K14" s="19"/>
    </row>
    <row r="15" spans="1:11" x14ac:dyDescent="0.25">
      <c r="A15" s="19" t="s">
        <v>33</v>
      </c>
      <c r="B15" s="60">
        <v>0.78</v>
      </c>
      <c r="C15" s="60">
        <v>0.74</v>
      </c>
      <c r="D15" s="19"/>
      <c r="E15" s="19"/>
      <c r="F15" s="19"/>
      <c r="G15" s="114"/>
      <c r="H15" s="19"/>
      <c r="I15" s="19"/>
      <c r="J15" s="19"/>
      <c r="K15" s="19"/>
    </row>
    <row r="16" spans="1:11" x14ac:dyDescent="0.25">
      <c r="A16" s="15"/>
      <c r="B16" s="15"/>
      <c r="C16" s="15"/>
      <c r="D16" s="19"/>
      <c r="E16" s="19"/>
      <c r="F16" s="19"/>
      <c r="G16" s="19"/>
      <c r="H16" s="19"/>
      <c r="I16" s="19"/>
      <c r="J16" s="19"/>
      <c r="K16" s="19"/>
    </row>
    <row r="17" spans="1:11" x14ac:dyDescent="0.25">
      <c r="A17" s="3" t="s">
        <v>4</v>
      </c>
      <c r="B17" s="4"/>
      <c r="C17" s="4"/>
      <c r="D17" s="20"/>
      <c r="E17" s="19"/>
      <c r="F17" s="19"/>
      <c r="G17" s="19"/>
      <c r="H17" s="19"/>
      <c r="I17" s="19"/>
      <c r="J17" s="19"/>
      <c r="K17" s="19"/>
    </row>
    <row r="18" spans="1:11" x14ac:dyDescent="0.25">
      <c r="A18" s="15" t="s">
        <v>37</v>
      </c>
      <c r="B18" s="81">
        <v>393</v>
      </c>
      <c r="C18" s="59">
        <v>578</v>
      </c>
      <c r="D18" s="19"/>
      <c r="E18" s="19"/>
      <c r="F18" s="19"/>
      <c r="G18" s="20" t="s">
        <v>59</v>
      </c>
      <c r="H18" s="19"/>
      <c r="I18" s="19"/>
      <c r="J18" s="19"/>
      <c r="K18" s="19"/>
    </row>
    <row r="19" spans="1:11" x14ac:dyDescent="0.25">
      <c r="A19" s="15" t="s">
        <v>38</v>
      </c>
      <c r="B19" s="64">
        <f>IFERROR(B18/B5,"")</f>
        <v>2.4830985025589183E-2</v>
      </c>
      <c r="C19" s="64">
        <f>IFERROR(C18/C5,"")</f>
        <v>2.6233377206916899E-2</v>
      </c>
      <c r="D19" s="19"/>
      <c r="E19" s="19"/>
      <c r="F19" s="19"/>
      <c r="G19" s="80" t="s">
        <v>88</v>
      </c>
      <c r="H19" s="19"/>
      <c r="I19" s="19"/>
      <c r="J19" s="19"/>
      <c r="K19" s="19"/>
    </row>
    <row r="20" spans="1:11" ht="15.6" customHeight="1" x14ac:dyDescent="0.25">
      <c r="A20" s="15" t="s">
        <v>22</v>
      </c>
      <c r="B20" s="81">
        <v>267</v>
      </c>
      <c r="C20" s="63">
        <v>368</v>
      </c>
      <c r="D20" s="19"/>
      <c r="E20" s="19"/>
      <c r="F20" s="19"/>
      <c r="G20" s="115" t="s">
        <v>55</v>
      </c>
      <c r="H20" s="19"/>
      <c r="I20" s="19"/>
      <c r="J20" s="19"/>
      <c r="K20" s="19"/>
    </row>
    <row r="21" spans="1:11" ht="15.6" customHeight="1" x14ac:dyDescent="0.25">
      <c r="A21" s="15" t="s">
        <v>75</v>
      </c>
      <c r="B21" s="58" t="s">
        <v>11</v>
      </c>
      <c r="C21" s="18">
        <f>IFERROR(C20/B20-1,"")</f>
        <v>0.37827715355805247</v>
      </c>
      <c r="D21" s="19"/>
      <c r="E21" s="19"/>
      <c r="F21" s="19"/>
      <c r="G21" s="115"/>
      <c r="H21" s="19"/>
      <c r="I21" s="19"/>
      <c r="J21" s="19"/>
      <c r="K21" s="19"/>
    </row>
    <row r="22" spans="1:11" x14ac:dyDescent="0.25">
      <c r="A22" s="15" t="s">
        <v>39</v>
      </c>
      <c r="B22" s="64">
        <f>IFERROR(B20/B5,"")</f>
        <v>1.6869905857079676E-2</v>
      </c>
      <c r="C22" s="64">
        <f>IFERROR(C20/C5,"")</f>
        <v>1.6702219398175466E-2</v>
      </c>
      <c r="D22" s="19"/>
      <c r="E22" s="19"/>
      <c r="F22" s="19"/>
      <c r="G22" s="115"/>
      <c r="H22" s="19"/>
      <c r="I22" s="19"/>
      <c r="J22" s="19"/>
      <c r="K22" s="19"/>
    </row>
    <row r="23" spans="1:11" x14ac:dyDescent="0.25">
      <c r="A23" s="15" t="s">
        <v>40</v>
      </c>
      <c r="B23" s="58" t="s">
        <v>11</v>
      </c>
      <c r="C23" s="18">
        <f>IFERROR(C22/B22-1,"")</f>
        <v>-9.9399759740709248E-3</v>
      </c>
      <c r="D23" s="19"/>
      <c r="E23" s="19"/>
      <c r="F23" s="19"/>
      <c r="G23" s="115"/>
      <c r="H23" s="19"/>
      <c r="I23" s="19"/>
      <c r="J23" s="19"/>
      <c r="K23" s="19"/>
    </row>
    <row r="24" spans="1:11" ht="15.6" customHeight="1" x14ac:dyDescent="0.25">
      <c r="A24" s="15" t="s">
        <v>41</v>
      </c>
      <c r="B24" s="81">
        <v>836</v>
      </c>
      <c r="C24" s="63">
        <v>1230</v>
      </c>
      <c r="D24" s="19"/>
      <c r="E24" s="19"/>
      <c r="F24" s="19"/>
      <c r="G24" s="115"/>
      <c r="H24" s="19"/>
      <c r="I24" s="19"/>
      <c r="J24" s="19"/>
      <c r="K24" s="19"/>
    </row>
    <row r="25" spans="1:11" x14ac:dyDescent="0.25">
      <c r="A25" s="15" t="s">
        <v>25</v>
      </c>
      <c r="B25" s="89">
        <v>68</v>
      </c>
      <c r="C25" s="90">
        <v>70</v>
      </c>
      <c r="D25" s="19"/>
      <c r="E25" s="19"/>
      <c r="F25" s="19"/>
      <c r="G25" s="115"/>
      <c r="H25" s="19"/>
      <c r="I25" s="19"/>
      <c r="J25" s="19"/>
      <c r="K25" s="19"/>
    </row>
    <row r="26" spans="1:11" x14ac:dyDescent="0.25">
      <c r="A26" s="15" t="s">
        <v>42</v>
      </c>
      <c r="B26" s="89">
        <f>B20*B25</f>
        <v>18156</v>
      </c>
      <c r="C26" s="89">
        <f>C20*C25</f>
        <v>25760</v>
      </c>
      <c r="D26" s="19"/>
      <c r="E26" s="19"/>
      <c r="F26" s="19"/>
      <c r="G26" s="115"/>
      <c r="H26" s="19"/>
      <c r="I26" s="19"/>
      <c r="J26" s="19"/>
      <c r="K26" s="19"/>
    </row>
    <row r="27" spans="1:11" x14ac:dyDescent="0.25">
      <c r="A27" s="15" t="s">
        <v>43</v>
      </c>
      <c r="B27" s="58" t="s">
        <v>11</v>
      </c>
      <c r="C27" s="18">
        <f>IFERROR(C26/B26-1,"")</f>
        <v>0.41881471689799521</v>
      </c>
      <c r="D27" s="19"/>
      <c r="E27" s="19"/>
      <c r="F27" s="19"/>
      <c r="G27" s="115"/>
      <c r="H27" s="19"/>
      <c r="I27" s="19"/>
      <c r="J27" s="19"/>
      <c r="K27" s="19"/>
    </row>
    <row r="28" spans="1:11" x14ac:dyDescent="0.25">
      <c r="A28" s="15"/>
      <c r="B28" s="15"/>
      <c r="C28" s="15"/>
      <c r="D28" s="19"/>
      <c r="E28" s="19"/>
      <c r="F28" s="19"/>
      <c r="G28" s="19"/>
      <c r="H28" s="19"/>
      <c r="I28" s="19"/>
      <c r="J28" s="19"/>
      <c r="K28" s="19"/>
    </row>
    <row r="29" spans="1:11" x14ac:dyDescent="0.25">
      <c r="A29" s="3" t="s">
        <v>50</v>
      </c>
      <c r="B29" s="4"/>
      <c r="C29" s="4"/>
      <c r="D29" s="20"/>
      <c r="E29" s="19"/>
      <c r="F29" s="19"/>
      <c r="G29"/>
      <c r="H29"/>
      <c r="I29" s="19"/>
      <c r="J29" s="19"/>
      <c r="K29" s="19"/>
    </row>
    <row r="30" spans="1:11" x14ac:dyDescent="0.25">
      <c r="A30" s="15" t="s">
        <v>47</v>
      </c>
      <c r="B30" s="81">
        <v>27394</v>
      </c>
      <c r="C30" s="59">
        <v>34024</v>
      </c>
      <c r="D30" s="19"/>
      <c r="E30" s="19"/>
      <c r="F30" s="19"/>
      <c r="G30" s="20" t="s">
        <v>60</v>
      </c>
      <c r="H30" s="80" t="s">
        <v>56</v>
      </c>
      <c r="I30" s="19"/>
      <c r="J30" s="19"/>
      <c r="K30" s="19"/>
    </row>
    <row r="31" spans="1:11" x14ac:dyDescent="0.25">
      <c r="A31" s="15" t="s">
        <v>48</v>
      </c>
      <c r="B31" s="81">
        <v>291</v>
      </c>
      <c r="C31" s="59">
        <v>312</v>
      </c>
      <c r="D31" s="19"/>
      <c r="E31" s="19"/>
      <c r="F31" s="19"/>
      <c r="G31" s="20" t="s">
        <v>59</v>
      </c>
      <c r="H31" s="80" t="s">
        <v>89</v>
      </c>
      <c r="I31" s="19"/>
      <c r="J31" s="19"/>
      <c r="K31" s="19"/>
    </row>
    <row r="32" spans="1:11" ht="15.6" customHeight="1" x14ac:dyDescent="0.25">
      <c r="A32" s="15" t="s">
        <v>76</v>
      </c>
      <c r="B32" s="86">
        <v>197</v>
      </c>
      <c r="C32" s="63">
        <v>198</v>
      </c>
      <c r="D32" s="19"/>
      <c r="E32" s="19"/>
      <c r="F32" s="19"/>
      <c r="G32" s="20" t="s">
        <v>55</v>
      </c>
      <c r="H32" s="80" t="s">
        <v>87</v>
      </c>
      <c r="I32" s="19"/>
      <c r="J32" s="19"/>
      <c r="K32" s="19"/>
    </row>
    <row r="33" spans="1:11" ht="15.6" customHeight="1" x14ac:dyDescent="0.25">
      <c r="A33" s="15" t="s">
        <v>49</v>
      </c>
      <c r="B33" s="73">
        <f>IFERROR(B32/B$5,"")</f>
        <v>1.2447084096796613E-2</v>
      </c>
      <c r="C33" s="73">
        <f>IFERROR(C32/C$5,"")</f>
        <v>8.9865202196704949E-3</v>
      </c>
      <c r="D33" s="19"/>
      <c r="E33" s="19"/>
      <c r="F33" s="19"/>
      <c r="G33" s="19"/>
      <c r="H33" s="19"/>
      <c r="I33" s="19"/>
      <c r="J33" s="19"/>
      <c r="K33" s="19"/>
    </row>
    <row r="34" spans="1:11" ht="15.6" customHeight="1" x14ac:dyDescent="0.25">
      <c r="A34" s="15" t="s">
        <v>51</v>
      </c>
      <c r="B34" s="81">
        <v>23034</v>
      </c>
      <c r="C34" s="59">
        <v>28403</v>
      </c>
      <c r="D34" s="19"/>
      <c r="E34" s="19"/>
      <c r="F34" s="19"/>
      <c r="G34" s="20" t="s">
        <v>60</v>
      </c>
      <c r="H34" s="80" t="s">
        <v>57</v>
      </c>
      <c r="I34" s="19"/>
      <c r="J34" s="19"/>
      <c r="K34" s="19"/>
    </row>
    <row r="35" spans="1:11" x14ac:dyDescent="0.25">
      <c r="A35" s="15" t="s">
        <v>52</v>
      </c>
      <c r="B35" s="81">
        <v>102</v>
      </c>
      <c r="C35" s="81">
        <v>266</v>
      </c>
      <c r="D35" s="91"/>
      <c r="E35" s="91"/>
      <c r="F35" s="19"/>
      <c r="G35" s="20" t="s">
        <v>59</v>
      </c>
      <c r="H35" s="80" t="s">
        <v>90</v>
      </c>
      <c r="I35" s="19"/>
      <c r="J35" s="19"/>
      <c r="K35" s="19"/>
    </row>
    <row r="36" spans="1:11" x14ac:dyDescent="0.25">
      <c r="A36" s="15" t="s">
        <v>77</v>
      </c>
      <c r="B36" s="86">
        <v>70</v>
      </c>
      <c r="C36" s="86">
        <v>170</v>
      </c>
      <c r="D36" s="19"/>
      <c r="E36" s="19"/>
      <c r="F36" s="19"/>
      <c r="G36" s="20" t="s">
        <v>55</v>
      </c>
      <c r="H36" s="80" t="s">
        <v>86</v>
      </c>
      <c r="I36" s="19"/>
      <c r="J36" s="19"/>
      <c r="K36" s="19"/>
    </row>
    <row r="37" spans="1:11" x14ac:dyDescent="0.25">
      <c r="A37" s="15" t="s">
        <v>53</v>
      </c>
      <c r="B37" s="73">
        <f>IFERROR(B36/B$5,"")</f>
        <v>4.4228217602830609E-3</v>
      </c>
      <c r="C37" s="73">
        <f>IFERROR(C36/C$5,"")</f>
        <v>7.7156991785049698E-3</v>
      </c>
      <c r="D37" s="19"/>
      <c r="E37" s="19"/>
      <c r="F37" s="19"/>
      <c r="G37" s="19"/>
      <c r="H37" s="19"/>
      <c r="I37" s="19"/>
      <c r="J37" s="19"/>
      <c r="K37" s="19"/>
    </row>
    <row r="38" spans="1:11" x14ac:dyDescent="0.25">
      <c r="A38" s="15"/>
      <c r="B38" s="15"/>
      <c r="C38" s="15"/>
      <c r="D38" s="19"/>
      <c r="E38" s="19"/>
      <c r="F38" s="19"/>
      <c r="G38" s="19"/>
      <c r="H38" s="19"/>
      <c r="I38" s="19"/>
      <c r="J38" s="19"/>
      <c r="K38" s="19"/>
    </row>
    <row r="39" spans="1:11" ht="21.6" customHeight="1" x14ac:dyDescent="0.25">
      <c r="A39" s="1" t="s">
        <v>12</v>
      </c>
      <c r="B39" s="2"/>
      <c r="C39" s="2"/>
      <c r="D39" s="19"/>
      <c r="E39" s="19"/>
      <c r="F39" s="19"/>
      <c r="G39" s="19"/>
      <c r="H39" s="19"/>
      <c r="I39" s="19"/>
      <c r="J39" s="19"/>
      <c r="K39" s="19"/>
    </row>
    <row r="40" spans="1:11" x14ac:dyDescent="0.25">
      <c r="A40" s="3" t="s">
        <v>2</v>
      </c>
      <c r="B40" s="5"/>
      <c r="C40" s="5"/>
      <c r="D40" s="19"/>
      <c r="E40" s="19"/>
      <c r="F40" s="19"/>
      <c r="G40" s="19"/>
      <c r="H40" s="19"/>
      <c r="I40" s="19"/>
      <c r="J40" s="19"/>
      <c r="K40" s="19"/>
    </row>
    <row r="41" spans="1:11" x14ac:dyDescent="0.25">
      <c r="A41" s="15" t="s">
        <v>10</v>
      </c>
      <c r="B41" s="63">
        <v>5064.6400000000003</v>
      </c>
      <c r="C41" s="63">
        <v>7491.22</v>
      </c>
      <c r="D41" s="19"/>
      <c r="E41" s="19"/>
      <c r="F41" s="19"/>
      <c r="G41"/>
      <c r="H41" s="19"/>
      <c r="I41" s="19"/>
      <c r="J41" s="19"/>
      <c r="K41" s="19"/>
    </row>
    <row r="42" spans="1:11" x14ac:dyDescent="0.25">
      <c r="A42" s="15" t="s">
        <v>34</v>
      </c>
      <c r="B42" s="87">
        <v>0.78</v>
      </c>
      <c r="C42" s="87">
        <v>0.74</v>
      </c>
      <c r="D42" s="19"/>
      <c r="E42" s="19"/>
      <c r="F42" s="19"/>
      <c r="G42" s="82"/>
      <c r="H42" s="19"/>
      <c r="I42" s="19"/>
      <c r="J42" s="19"/>
      <c r="K42" s="19"/>
    </row>
    <row r="43" spans="1:11" x14ac:dyDescent="0.25">
      <c r="A43" s="15" t="s">
        <v>19</v>
      </c>
      <c r="B43" s="63">
        <v>3966.08</v>
      </c>
      <c r="C43" s="63">
        <v>5912.6</v>
      </c>
      <c r="D43" s="19"/>
      <c r="E43" s="19"/>
      <c r="F43" s="19"/>
      <c r="G43" s="82"/>
      <c r="H43" s="19"/>
      <c r="I43" s="19"/>
      <c r="J43" s="19"/>
      <c r="K43" s="19"/>
    </row>
    <row r="44" spans="1:11" x14ac:dyDescent="0.25">
      <c r="A44" s="15" t="s">
        <v>29</v>
      </c>
      <c r="B44" s="88">
        <v>0.28000000000000003</v>
      </c>
      <c r="C44" s="88">
        <v>0.26</v>
      </c>
      <c r="D44" s="19"/>
      <c r="E44" s="19"/>
      <c r="F44" s="19"/>
      <c r="G44" s="82" t="s">
        <v>15</v>
      </c>
      <c r="H44" s="19"/>
      <c r="I44" s="19"/>
      <c r="J44" s="19"/>
      <c r="K44" s="19"/>
    </row>
    <row r="45" spans="1:11" x14ac:dyDescent="0.25">
      <c r="A45" s="15" t="s">
        <v>78</v>
      </c>
      <c r="B45" s="86">
        <v>85.44</v>
      </c>
      <c r="C45" s="86">
        <v>125.12</v>
      </c>
      <c r="D45" s="19"/>
      <c r="E45" s="19"/>
      <c r="F45" s="19"/>
      <c r="G45" s="82"/>
      <c r="H45" s="19"/>
      <c r="I45" s="19"/>
      <c r="J45" s="19"/>
      <c r="K45" s="19"/>
    </row>
    <row r="46" spans="1:11" x14ac:dyDescent="0.25">
      <c r="A46" s="15" t="s">
        <v>44</v>
      </c>
      <c r="B46" s="92">
        <v>5809.92</v>
      </c>
      <c r="C46" s="92">
        <v>8758.4000000000015</v>
      </c>
      <c r="D46" s="19"/>
      <c r="E46" s="19"/>
      <c r="F46" s="19"/>
      <c r="G46" s="82"/>
      <c r="H46" s="19"/>
      <c r="I46" s="19"/>
      <c r="J46" s="19"/>
      <c r="K46" s="19"/>
    </row>
    <row r="47" spans="1:11" x14ac:dyDescent="0.25">
      <c r="A47" s="15"/>
      <c r="B47" s="15"/>
      <c r="C47" s="15"/>
      <c r="D47" s="19"/>
      <c r="E47" s="19"/>
      <c r="F47" s="19"/>
      <c r="G47" s="82"/>
      <c r="H47" s="19"/>
      <c r="I47" s="19"/>
      <c r="J47" s="19"/>
      <c r="K47" s="19"/>
    </row>
    <row r="48" spans="1:11" x14ac:dyDescent="0.25">
      <c r="A48" s="3" t="s">
        <v>3</v>
      </c>
      <c r="B48" s="5"/>
      <c r="C48" s="5"/>
      <c r="D48" s="19"/>
      <c r="E48" s="19"/>
      <c r="F48" s="19"/>
      <c r="G48" s="82"/>
      <c r="H48" s="19"/>
      <c r="I48" s="19"/>
      <c r="J48" s="19"/>
      <c r="K48" s="19"/>
    </row>
    <row r="49" spans="1:11" x14ac:dyDescent="0.25">
      <c r="A49" s="15" t="s">
        <v>13</v>
      </c>
      <c r="B49" s="63">
        <v>2374.0499999999997</v>
      </c>
      <c r="C49" s="63">
        <v>3745.61</v>
      </c>
      <c r="D49" s="19"/>
      <c r="E49" s="19"/>
      <c r="F49" s="19"/>
      <c r="G49" s="82"/>
      <c r="H49" s="19"/>
      <c r="I49" s="19"/>
      <c r="J49" s="19"/>
      <c r="K49" s="19"/>
    </row>
    <row r="50" spans="1:11" x14ac:dyDescent="0.25">
      <c r="A50" s="15" t="s">
        <v>35</v>
      </c>
      <c r="B50" s="87">
        <v>0.78</v>
      </c>
      <c r="C50" s="87">
        <v>0.74</v>
      </c>
      <c r="D50" s="19"/>
      <c r="E50" s="19"/>
      <c r="F50" s="19"/>
      <c r="G50" s="82"/>
      <c r="H50" s="19"/>
      <c r="I50" s="19"/>
      <c r="J50" s="19"/>
      <c r="K50" s="19"/>
    </row>
    <row r="51" spans="1:11" x14ac:dyDescent="0.25">
      <c r="A51" s="15" t="s">
        <v>20</v>
      </c>
      <c r="B51" s="63">
        <v>1859.1</v>
      </c>
      <c r="C51" s="63">
        <v>2956.3</v>
      </c>
      <c r="D51" s="19"/>
      <c r="E51" s="19"/>
      <c r="F51" s="19"/>
      <c r="G51" s="82"/>
      <c r="H51" s="19"/>
      <c r="I51" s="19"/>
      <c r="J51" s="19"/>
      <c r="K51" s="19"/>
    </row>
    <row r="52" spans="1:11" x14ac:dyDescent="0.25">
      <c r="A52" s="15" t="s">
        <v>30</v>
      </c>
      <c r="B52" s="88">
        <v>0.28000000000000003</v>
      </c>
      <c r="C52" s="88">
        <v>0.26</v>
      </c>
      <c r="D52" s="19"/>
      <c r="E52" s="19"/>
      <c r="F52" s="19"/>
      <c r="G52" s="19"/>
      <c r="H52" s="19"/>
      <c r="I52" s="19"/>
      <c r="J52" s="19"/>
      <c r="K52" s="19"/>
    </row>
    <row r="53" spans="1:11" x14ac:dyDescent="0.25">
      <c r="A53" s="15" t="s">
        <v>79</v>
      </c>
      <c r="B53" s="86">
        <v>40.049999999999997</v>
      </c>
      <c r="C53" s="86">
        <v>62.56</v>
      </c>
      <c r="D53" s="19"/>
      <c r="E53" s="19"/>
      <c r="F53" s="19"/>
      <c r="G53" s="19"/>
      <c r="H53" s="19"/>
      <c r="I53" s="19"/>
      <c r="J53" s="19"/>
      <c r="K53" s="19"/>
    </row>
    <row r="54" spans="1:11" x14ac:dyDescent="0.25">
      <c r="A54" s="15" t="s">
        <v>45</v>
      </c>
      <c r="B54" s="92">
        <v>2723.4</v>
      </c>
      <c r="C54" s="92">
        <v>4379.2000000000007</v>
      </c>
      <c r="D54" s="19"/>
      <c r="E54" s="19"/>
      <c r="F54" s="19"/>
      <c r="G54" s="19"/>
      <c r="H54" s="19"/>
      <c r="I54" s="19"/>
      <c r="J54" s="19"/>
      <c r="K54" s="19"/>
    </row>
    <row r="55" spans="1:11" x14ac:dyDescent="0.25">
      <c r="A55" s="15"/>
      <c r="B55" s="15"/>
      <c r="C55" s="15"/>
      <c r="D55" s="19"/>
      <c r="E55" s="19"/>
      <c r="F55" s="19"/>
      <c r="G55" s="19"/>
      <c r="H55" s="19"/>
      <c r="I55" s="19"/>
      <c r="J55" s="19"/>
      <c r="K55" s="19"/>
    </row>
    <row r="56" spans="1:11" x14ac:dyDescent="0.25">
      <c r="A56" s="3" t="s">
        <v>1</v>
      </c>
      <c r="B56" s="5"/>
      <c r="C56" s="5"/>
      <c r="D56" s="19"/>
      <c r="E56" s="19"/>
      <c r="F56" s="19"/>
      <c r="G56" s="19"/>
      <c r="H56" s="19"/>
      <c r="I56" s="19"/>
      <c r="J56" s="19"/>
      <c r="K56" s="19"/>
    </row>
    <row r="57" spans="1:11" x14ac:dyDescent="0.25">
      <c r="A57" s="15" t="s">
        <v>14</v>
      </c>
      <c r="B57" s="63">
        <v>4115.0200000000004</v>
      </c>
      <c r="C57" s="63">
        <v>6169.2400000000007</v>
      </c>
      <c r="D57" s="19"/>
      <c r="E57" s="19"/>
      <c r="F57" s="19"/>
      <c r="G57" s="19"/>
      <c r="H57" s="19"/>
      <c r="I57" s="19"/>
      <c r="J57" s="19"/>
      <c r="K57" s="19"/>
    </row>
    <row r="58" spans="1:11" x14ac:dyDescent="0.25">
      <c r="A58" s="15" t="s">
        <v>36</v>
      </c>
      <c r="B58" s="87">
        <v>0.78</v>
      </c>
      <c r="C58" s="87">
        <v>0.74</v>
      </c>
      <c r="D58" s="19"/>
      <c r="E58" s="19"/>
      <c r="F58" s="19"/>
      <c r="G58" s="19"/>
      <c r="H58" s="19"/>
      <c r="I58" s="19"/>
      <c r="J58" s="19"/>
      <c r="K58" s="19"/>
    </row>
    <row r="59" spans="1:11" x14ac:dyDescent="0.25">
      <c r="A59" s="15" t="s">
        <v>21</v>
      </c>
      <c r="B59" s="63">
        <v>3222.44</v>
      </c>
      <c r="C59" s="63">
        <v>4869.2000000000007</v>
      </c>
      <c r="D59" s="19"/>
      <c r="E59" s="19"/>
      <c r="F59" s="19"/>
      <c r="G59" s="19"/>
      <c r="H59" s="19"/>
      <c r="I59" s="19"/>
      <c r="J59" s="19"/>
      <c r="K59" s="19"/>
    </row>
    <row r="60" spans="1:11" x14ac:dyDescent="0.25">
      <c r="A60" s="15" t="s">
        <v>31</v>
      </c>
      <c r="B60" s="88">
        <v>0.28000000000000003</v>
      </c>
      <c r="C60" s="88">
        <v>0.26</v>
      </c>
      <c r="D60" s="19"/>
      <c r="E60" s="19"/>
      <c r="F60" s="19"/>
      <c r="G60" s="19"/>
      <c r="H60" s="19"/>
      <c r="I60" s="19"/>
      <c r="J60" s="19"/>
      <c r="K60" s="19"/>
    </row>
    <row r="61" spans="1:11" x14ac:dyDescent="0.25">
      <c r="A61" s="15" t="s">
        <v>80</v>
      </c>
      <c r="B61" s="86">
        <v>69.42</v>
      </c>
      <c r="C61" s="86">
        <v>103.04</v>
      </c>
      <c r="D61" s="19"/>
      <c r="E61" s="19"/>
      <c r="F61" s="19"/>
      <c r="G61" s="19"/>
      <c r="H61" s="19"/>
      <c r="I61" s="19"/>
      <c r="J61" s="19"/>
      <c r="K61" s="19"/>
    </row>
    <row r="62" spans="1:11" x14ac:dyDescent="0.25">
      <c r="A62" s="15" t="s">
        <v>46</v>
      </c>
      <c r="B62" s="92">
        <v>4720.5600000000004</v>
      </c>
      <c r="C62" s="92">
        <v>7212.8000000000011</v>
      </c>
      <c r="D62" s="19"/>
      <c r="E62" s="19"/>
      <c r="F62" s="19"/>
      <c r="G62" s="19"/>
      <c r="H62" s="19"/>
      <c r="I62" s="19"/>
      <c r="J62" s="19"/>
      <c r="K62" s="19"/>
    </row>
    <row r="63" spans="1:11" x14ac:dyDescent="0.25">
      <c r="A63" s="15"/>
      <c r="B63" s="15"/>
      <c r="C63" s="15"/>
      <c r="D63" s="19"/>
      <c r="E63" s="19"/>
      <c r="F63" s="19"/>
      <c r="G63" s="19"/>
      <c r="H63" s="19"/>
      <c r="I63" s="19"/>
      <c r="J63" s="19"/>
      <c r="K63" s="19"/>
    </row>
    <row r="64" spans="1:11" x14ac:dyDescent="0.25">
      <c r="A64" s="3" t="s">
        <v>62</v>
      </c>
      <c r="B64" s="5"/>
      <c r="C64" s="5"/>
      <c r="D64" s="19"/>
      <c r="E64" s="19"/>
      <c r="F64" s="19"/>
      <c r="G64" s="19"/>
      <c r="H64" s="19"/>
      <c r="I64" s="19"/>
      <c r="J64" s="19"/>
      <c r="K64" s="19"/>
    </row>
    <row r="65" spans="1:11" x14ac:dyDescent="0.25">
      <c r="A65" s="15" t="s">
        <v>63</v>
      </c>
      <c r="B65" s="63">
        <v>2318.9308673322175</v>
      </c>
      <c r="C65" s="63">
        <v>3965.94</v>
      </c>
      <c r="D65" s="19"/>
      <c r="E65" s="19"/>
      <c r="F65" s="19"/>
      <c r="G65" s="19"/>
      <c r="H65" s="19"/>
      <c r="I65" s="19"/>
      <c r="J65" s="19"/>
      <c r="K65" s="19"/>
    </row>
    <row r="66" spans="1:11" x14ac:dyDescent="0.25">
      <c r="A66" s="15" t="s">
        <v>64</v>
      </c>
      <c r="B66" s="87">
        <v>0.78</v>
      </c>
      <c r="C66" s="87">
        <v>0.74</v>
      </c>
      <c r="D66" s="19"/>
      <c r="E66" s="19"/>
      <c r="F66" s="19"/>
      <c r="G66" s="19"/>
      <c r="H66" s="19"/>
      <c r="I66" s="19"/>
      <c r="J66" s="19"/>
      <c r="K66" s="19"/>
    </row>
    <row r="67" spans="1:11" x14ac:dyDescent="0.25">
      <c r="A67" s="15" t="s">
        <v>65</v>
      </c>
      <c r="B67" s="63">
        <v>1815.9366380056551</v>
      </c>
      <c r="C67" s="63">
        <v>3130.2</v>
      </c>
      <c r="D67" s="19"/>
      <c r="E67" s="19"/>
      <c r="F67" s="19"/>
      <c r="G67" s="19"/>
      <c r="H67" s="19"/>
      <c r="I67" s="19"/>
      <c r="J67" s="19"/>
      <c r="K67" s="19"/>
    </row>
    <row r="68" spans="1:11" x14ac:dyDescent="0.25">
      <c r="A68" s="15" t="s">
        <v>66</v>
      </c>
      <c r="B68" s="88">
        <v>0.28000000000000003</v>
      </c>
      <c r="C68" s="88">
        <v>0.26</v>
      </c>
      <c r="D68" s="19"/>
      <c r="E68" s="19"/>
      <c r="F68" s="19"/>
      <c r="G68" s="19"/>
      <c r="H68" s="19"/>
      <c r="I68" s="19"/>
      <c r="J68" s="19"/>
      <c r="K68" s="19"/>
    </row>
    <row r="69" spans="1:11" x14ac:dyDescent="0.25">
      <c r="A69" s="15" t="s">
        <v>81</v>
      </c>
      <c r="B69" s="86">
        <v>39.120145420970623</v>
      </c>
      <c r="C69" s="86">
        <v>66.239999999999995</v>
      </c>
      <c r="D69" s="19"/>
      <c r="E69" s="19"/>
      <c r="F69" s="19"/>
      <c r="G69" s="19"/>
      <c r="H69" s="19"/>
      <c r="I69" s="19"/>
      <c r="J69" s="19"/>
      <c r="K69" s="19"/>
    </row>
    <row r="70" spans="1:11" x14ac:dyDescent="0.25">
      <c r="A70" s="15" t="s">
        <v>67</v>
      </c>
      <c r="B70" s="92">
        <v>2660.1698886260024</v>
      </c>
      <c r="C70" s="92">
        <v>4636.8</v>
      </c>
      <c r="D70" s="19"/>
      <c r="E70" s="19"/>
      <c r="F70" s="19"/>
      <c r="G70" s="19"/>
      <c r="H70" s="19"/>
      <c r="I70" s="19"/>
      <c r="J70" s="19"/>
      <c r="K70" s="19"/>
    </row>
    <row r="71" spans="1:11" x14ac:dyDescent="0.25">
      <c r="A71" s="15"/>
      <c r="B71" s="15"/>
      <c r="C71" s="15"/>
      <c r="D71" s="19"/>
      <c r="E71" s="19"/>
      <c r="F71" s="19"/>
      <c r="G71" s="19"/>
      <c r="H71" s="19"/>
      <c r="I71" s="19"/>
      <c r="J71" s="19"/>
      <c r="K71" s="19"/>
    </row>
    <row r="72" spans="1:11" x14ac:dyDescent="0.25">
      <c r="A72" s="3" t="s">
        <v>68</v>
      </c>
      <c r="B72" s="5"/>
      <c r="C72" s="5"/>
      <c r="D72" s="19"/>
      <c r="E72" s="19"/>
      <c r="F72" s="19"/>
      <c r="G72" s="19"/>
      <c r="H72" s="19"/>
      <c r="I72" s="19"/>
      <c r="J72" s="19"/>
      <c r="K72" s="19"/>
    </row>
    <row r="73" spans="1:11" x14ac:dyDescent="0.25">
      <c r="A73" s="15" t="s">
        <v>69</v>
      </c>
      <c r="B73" s="63">
        <v>1954.3591326677824</v>
      </c>
      <c r="C73" s="63">
        <v>660.99000000000058</v>
      </c>
      <c r="D73" s="19"/>
      <c r="E73" s="19"/>
      <c r="F73" s="19"/>
      <c r="G73" s="19"/>
      <c r="H73" s="19"/>
      <c r="I73" s="19"/>
      <c r="J73" s="19"/>
      <c r="K73" s="19"/>
    </row>
    <row r="74" spans="1:11" x14ac:dyDescent="0.25">
      <c r="A74" s="15" t="s">
        <v>70</v>
      </c>
      <c r="B74" s="87">
        <v>0.78</v>
      </c>
      <c r="C74" s="87">
        <v>0.74</v>
      </c>
      <c r="D74" s="19"/>
      <c r="E74" s="19"/>
      <c r="F74" s="19"/>
      <c r="G74" s="19"/>
      <c r="H74" s="19"/>
      <c r="I74" s="19"/>
      <c r="J74" s="19"/>
      <c r="K74" s="19"/>
    </row>
    <row r="75" spans="1:11" x14ac:dyDescent="0.25">
      <c r="A75" s="15" t="s">
        <v>71</v>
      </c>
      <c r="B75" s="63">
        <v>1530.4433619943447</v>
      </c>
      <c r="C75" s="63">
        <v>521.7000000000005</v>
      </c>
      <c r="D75" s="19"/>
      <c r="E75" s="19"/>
      <c r="F75" s="19"/>
      <c r="G75" s="19"/>
      <c r="H75" s="19"/>
      <c r="I75" s="19"/>
      <c r="J75" s="19"/>
      <c r="K75" s="19"/>
    </row>
    <row r="76" spans="1:11" x14ac:dyDescent="0.25">
      <c r="A76" s="15" t="s">
        <v>72</v>
      </c>
      <c r="B76" s="88">
        <v>0.28000000000000003</v>
      </c>
      <c r="C76" s="88">
        <v>0.26</v>
      </c>
      <c r="D76" s="19"/>
      <c r="E76" s="19"/>
      <c r="F76" s="19"/>
      <c r="G76" s="19"/>
      <c r="H76" s="19"/>
      <c r="I76" s="19"/>
      <c r="J76" s="19"/>
      <c r="K76" s="19"/>
    </row>
    <row r="77" spans="1:11" x14ac:dyDescent="0.25">
      <c r="A77" s="15" t="s">
        <v>82</v>
      </c>
      <c r="B77" s="86">
        <v>32.969854579029374</v>
      </c>
      <c r="C77" s="86">
        <v>11.04000000000001</v>
      </c>
      <c r="D77" s="19"/>
      <c r="E77" s="19"/>
      <c r="F77" s="19"/>
      <c r="G77" s="19"/>
      <c r="H77" s="19"/>
      <c r="I77" s="19"/>
      <c r="J77" s="19"/>
      <c r="K77" s="19"/>
    </row>
    <row r="78" spans="1:11" x14ac:dyDescent="0.25">
      <c r="A78" s="15" t="s">
        <v>73</v>
      </c>
      <c r="B78" s="92">
        <v>2241.9501113739975</v>
      </c>
      <c r="C78" s="92">
        <v>772.80000000000064</v>
      </c>
      <c r="D78" s="19"/>
      <c r="E78" s="19"/>
      <c r="F78" s="19"/>
      <c r="G78" s="19"/>
      <c r="H78" s="19"/>
      <c r="I78" s="19"/>
      <c r="J78" s="19"/>
      <c r="K78" s="19"/>
    </row>
    <row r="79" spans="1:11" x14ac:dyDescent="0.25">
      <c r="A79" s="15"/>
      <c r="B79" s="15"/>
      <c r="C79" s="15"/>
      <c r="D79" s="19"/>
      <c r="E79" s="19"/>
      <c r="F79" s="19"/>
      <c r="G79" s="19"/>
      <c r="H79" s="19"/>
      <c r="I79" s="19"/>
      <c r="J79" s="19"/>
      <c r="K79" s="19"/>
    </row>
  </sheetData>
  <mergeCells count="3">
    <mergeCell ref="G5:G15"/>
    <mergeCell ref="G20:G27"/>
    <mergeCell ref="G2:H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KPI - Mois</vt:lpstr>
      <vt:lpstr>KPI - Historique</vt:lpstr>
      <vt:lpstr> </vt:lpstr>
      <vt:lpstr>Source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ATARO Lahoucine</dc:creator>
  <cp:lastModifiedBy>jeo</cp:lastModifiedBy>
  <dcterms:created xsi:type="dcterms:W3CDTF">2014-07-30T18:39:39Z</dcterms:created>
  <dcterms:modified xsi:type="dcterms:W3CDTF">2018-03-31T16:23:13Z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111606348</vt:i4>
  </property>
  <property fmtid="{D5CDD505-2E9C-101B-9397-08002B2CF9AE}" pid="3" name="_NewReviewCycle">
    <vt:lpwstr/>
  </property>
  <property fmtid="{D5CDD505-2E9C-101B-9397-08002B2CF9AE}" pid="4" name="_EmailSubject">
    <vt:lpwstr>TBD MCL</vt:lpwstr>
  </property>
  <property fmtid="{D5CDD505-2E9C-101B-9397-08002B2CF9AE}" pid="5" name="_AuthorEmail">
    <vt:lpwstr>lahoucine.ataro-renexter@renault.com</vt:lpwstr>
  </property>
  <property fmtid="{D5CDD505-2E9C-101B-9397-08002B2CF9AE}" pid="6" name="_AuthorEmailDisplayName">
    <vt:lpwstr>ATARO Lahoucine (renexter)</vt:lpwstr>
  </property>
  <property fmtid="{D5CDD505-2E9C-101B-9397-08002B2CF9AE}" pid="7" name="_ReviewingToolsShownOnce">
    <vt:lpwstr/>
  </property>
</Properties>
</file>